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60" windowHeight="11325" activeTab="3"/>
  </bookViews>
  <sheets>
    <sheet name="Annexure-III 1 to 3" sheetId="3" r:id="rId1"/>
    <sheet name="Annexure-IV" sheetId="5" r:id="rId2"/>
    <sheet name="Annexure-XIX (URI-I)" sheetId="7" r:id="rId3"/>
    <sheet name="2015-16-17" sheetId="8" r:id="rId4"/>
    <sheet name="2014-15-16" sheetId="9" r:id="rId5"/>
    <sheet name="2013-14-15" sheetId="10" r:id="rId6"/>
    <sheet name="2012-13 -14" sheetId="11" r:id="rId7"/>
  </sheets>
  <definedNames>
    <definedName name="_xlnm.Print_Area" localSheetId="6">'2012-13 -14'!$A$1:$F$48</definedName>
    <definedName name="_xlnm.Print_Area" localSheetId="5">'2013-14-15'!$A$1:$F$48</definedName>
    <definedName name="_xlnm.Print_Area" localSheetId="4">'2014-15-16'!$A$1:$F$48</definedName>
    <definedName name="_xlnm.Print_Area" localSheetId="3">'2015-16-17'!$A$1:$F$48</definedName>
    <definedName name="_xlnm.Print_Area" localSheetId="0">'Annexure-III 1 to 3'!$A$1:$J$83</definedName>
    <definedName name="_xlnm.Print_Area" localSheetId="2">'Annexure-XIX (URI-I)'!$A$1:$O$71</definedName>
    <definedName name="_xlnm.Print_Titles" localSheetId="3">'2015-16-17'!$8:$8</definedName>
  </definedNames>
  <calcPr calcId="125725"/>
</workbook>
</file>

<file path=xl/calcChain.xml><?xml version="1.0" encoding="utf-8"?>
<calcChain xmlns="http://schemas.openxmlformats.org/spreadsheetml/2006/main">
  <c r="E46" i="11"/>
  <c r="C45"/>
  <c r="C47" s="1"/>
  <c r="E44"/>
  <c r="E42"/>
  <c r="E39"/>
  <c r="E38"/>
  <c r="D38"/>
  <c r="C38"/>
  <c r="E37"/>
  <c r="E34"/>
  <c r="E33"/>
  <c r="E32"/>
  <c r="D30"/>
  <c r="E30" s="1"/>
  <c r="C30"/>
  <c r="E28"/>
  <c r="E26"/>
  <c r="E25"/>
  <c r="E24"/>
  <c r="E23"/>
  <c r="E22"/>
  <c r="E19"/>
  <c r="E18"/>
  <c r="D16"/>
  <c r="D45" s="1"/>
  <c r="C16"/>
  <c r="E15"/>
  <c r="E14"/>
  <c r="E11"/>
  <c r="E46" i="10"/>
  <c r="E44"/>
  <c r="E42"/>
  <c r="E39"/>
  <c r="G38"/>
  <c r="H38" s="1"/>
  <c r="D38"/>
  <c r="E38" s="1"/>
  <c r="C38"/>
  <c r="E37"/>
  <c r="E34"/>
  <c r="E33"/>
  <c r="E32"/>
  <c r="D30"/>
  <c r="C30"/>
  <c r="E28"/>
  <c r="E26"/>
  <c r="H25"/>
  <c r="G25"/>
  <c r="E25"/>
  <c r="E24"/>
  <c r="H23"/>
  <c r="G23"/>
  <c r="E23"/>
  <c r="E22"/>
  <c r="H19"/>
  <c r="G19"/>
  <c r="E19"/>
  <c r="E18"/>
  <c r="D16"/>
  <c r="D45" s="1"/>
  <c r="D47" s="1"/>
  <c r="C16"/>
  <c r="C45" s="1"/>
  <c r="C47" s="1"/>
  <c r="G15"/>
  <c r="H15" s="1"/>
  <c r="E15"/>
  <c r="H14"/>
  <c r="G14"/>
  <c r="E14"/>
  <c r="H11"/>
  <c r="G11"/>
  <c r="E11"/>
  <c r="E46" i="9"/>
  <c r="E44"/>
  <c r="E42"/>
  <c r="E39"/>
  <c r="D38"/>
  <c r="C38"/>
  <c r="E37"/>
  <c r="E34"/>
  <c r="E33"/>
  <c r="E32"/>
  <c r="D30"/>
  <c r="C30"/>
  <c r="E28"/>
  <c r="E26"/>
  <c r="E25"/>
  <c r="E24"/>
  <c r="E23"/>
  <c r="E22"/>
  <c r="E19"/>
  <c r="E18"/>
  <c r="D16"/>
  <c r="D45" s="1"/>
  <c r="D47" s="1"/>
  <c r="C16"/>
  <c r="C45" s="1"/>
  <c r="C47" s="1"/>
  <c r="E15"/>
  <c r="E14"/>
  <c r="E11"/>
  <c r="E46" i="8"/>
  <c r="E44"/>
  <c r="E42"/>
  <c r="D38"/>
  <c r="C38"/>
  <c r="G38" s="1"/>
  <c r="H38" s="1"/>
  <c r="E37"/>
  <c r="E34"/>
  <c r="E33"/>
  <c r="E32"/>
  <c r="D30"/>
  <c r="C30"/>
  <c r="E28"/>
  <c r="G26"/>
  <c r="H26" s="1"/>
  <c r="E26"/>
  <c r="H25"/>
  <c r="G25"/>
  <c r="E25"/>
  <c r="E24"/>
  <c r="H23"/>
  <c r="G23"/>
  <c r="E23"/>
  <c r="H22"/>
  <c r="G22"/>
  <c r="E22"/>
  <c r="G19"/>
  <c r="H19" s="1"/>
  <c r="E19"/>
  <c r="E18"/>
  <c r="D16"/>
  <c r="D45" s="1"/>
  <c r="D47" s="1"/>
  <c r="C16"/>
  <c r="C45" s="1"/>
  <c r="C47" s="1"/>
  <c r="G15"/>
  <c r="H15" s="1"/>
  <c r="E15"/>
  <c r="G14"/>
  <c r="H14" s="1"/>
  <c r="E14"/>
  <c r="E11"/>
  <c r="M51" i="7"/>
  <c r="M53" s="1"/>
  <c r="M52" s="1"/>
  <c r="N51"/>
  <c r="N53" s="1"/>
  <c r="N52" s="1"/>
  <c r="O51"/>
  <c r="O53"/>
  <c r="O52" s="1"/>
  <c r="K51"/>
  <c r="L51"/>
  <c r="L53" s="1"/>
  <c r="L52" s="1"/>
  <c r="K53"/>
  <c r="K52" s="1"/>
  <c r="D52"/>
  <c r="E52"/>
  <c r="F52"/>
  <c r="G52"/>
  <c r="C52"/>
  <c r="D53"/>
  <c r="E53"/>
  <c r="F53"/>
  <c r="G53"/>
  <c r="C53"/>
  <c r="P51"/>
  <c r="D47" i="11" l="1"/>
  <c r="E47" s="1"/>
  <c r="E45"/>
  <c r="D51" i="7"/>
  <c r="E51"/>
  <c r="F51"/>
  <c r="G51"/>
  <c r="H51"/>
  <c r="H53" s="1"/>
  <c r="H52" s="1"/>
  <c r="I51"/>
  <c r="I53" s="1"/>
  <c r="I52" s="1"/>
  <c r="J51"/>
  <c r="J53" s="1"/>
  <c r="J52" s="1"/>
  <c r="C51"/>
  <c r="F41"/>
  <c r="E41"/>
  <c r="D41"/>
  <c r="C41"/>
  <c r="N36" i="3"/>
  <c r="M36"/>
  <c r="L36"/>
  <c r="K36"/>
  <c r="N37"/>
  <c r="M37"/>
  <c r="L37"/>
  <c r="K37"/>
  <c r="F28" i="7"/>
  <c r="E28"/>
  <c r="D28"/>
  <c r="C28"/>
  <c r="J28" l="1"/>
  <c r="I28"/>
  <c r="H28"/>
  <c r="G28"/>
  <c r="F18" i="5" l="1"/>
  <c r="E18"/>
  <c r="D18"/>
  <c r="C18" l="1"/>
  <c r="B18"/>
  <c r="I60" i="3"/>
</calcChain>
</file>

<file path=xl/comments1.xml><?xml version="1.0" encoding="utf-8"?>
<comments xmlns="http://schemas.openxmlformats.org/spreadsheetml/2006/main">
  <authors>
    <author>Praveen Ch</author>
  </authors>
  <commentList>
    <comment ref="D28" authorId="0">
      <text>
        <r>
          <rPr>
            <sz val="9"/>
            <color indexed="81"/>
            <rFont val="Tahoma"/>
            <family val="2"/>
          </rPr>
          <t>922204</t>
        </r>
      </text>
    </comment>
    <comment ref="D34" authorId="0">
      <text>
        <r>
          <rPr>
            <sz val="9"/>
            <color indexed="81"/>
            <rFont val="Tahoma"/>
            <family val="2"/>
          </rPr>
          <t xml:space="preserve">
900185
</t>
        </r>
      </text>
    </comment>
    <comment ref="D39" authorId="0">
      <text>
        <r>
          <rPr>
            <sz val="9"/>
            <color indexed="81"/>
            <rFont val="Tahoma"/>
            <family val="2"/>
          </rPr>
          <t xml:space="preserve">923401
</t>
        </r>
      </text>
    </comment>
  </commentList>
</comments>
</file>

<file path=xl/comments2.xml><?xml version="1.0" encoding="utf-8"?>
<comments xmlns="http://schemas.openxmlformats.org/spreadsheetml/2006/main">
  <authors>
    <author>Praveen Ch</author>
  </authors>
  <commentList>
    <comment ref="C25" authorId="0">
      <text>
        <r>
          <rPr>
            <sz val="9"/>
            <color indexed="81"/>
            <rFont val="Tahoma"/>
            <family val="2"/>
          </rPr>
          <t>LESS EDC 980121</t>
        </r>
      </text>
    </comment>
  </commentList>
</comments>
</file>

<file path=xl/sharedStrings.xml><?xml version="1.0" encoding="utf-8"?>
<sst xmlns="http://schemas.openxmlformats.org/spreadsheetml/2006/main" count="548" uniqueCount="269">
  <si>
    <r>
      <rPr>
        <sz val="10"/>
        <rFont val="Arial"/>
        <family val="2"/>
      </rPr>
      <t>Name of Company</t>
    </r>
  </si>
  <si>
    <r>
      <rPr>
        <sz val="10"/>
        <rFont val="Arial"/>
        <family val="2"/>
      </rPr>
      <t>MW</t>
    </r>
  </si>
  <si>
    <r>
      <rPr>
        <b/>
        <sz val="10"/>
        <rFont val="Arial"/>
        <family val="2"/>
      </rPr>
      <t>Period</t>
    </r>
  </si>
  <si>
    <r>
      <rPr>
        <b/>
        <sz val="10"/>
        <rFont val="Arial"/>
        <family val="2"/>
      </rPr>
      <t>Generation :</t>
    </r>
  </si>
  <si>
    <r>
      <rPr>
        <sz val="10"/>
        <rFont val="Arial"/>
        <family val="2"/>
      </rPr>
      <t>(Days)</t>
    </r>
  </si>
  <si>
    <r>
      <rPr>
        <sz val="10"/>
        <rFont val="Arial"/>
        <family val="2"/>
      </rPr>
      <t>Cost    of    spares    actually</t>
    </r>
    <r>
      <rPr>
        <sz val="10"/>
        <rFont val="Times New Roman"/>
        <family val="1"/>
      </rPr>
      <t xml:space="preserve"> </t>
    </r>
    <r>
      <rPr>
        <sz val="10"/>
        <rFont val="Arial"/>
        <family val="2"/>
      </rPr>
      <t>consumed</t>
    </r>
  </si>
  <si>
    <r>
      <rPr>
        <sz val="10"/>
        <rFont val="Arial"/>
        <family val="2"/>
      </rPr>
      <t>Average stock of spares</t>
    </r>
  </si>
  <si>
    <r>
      <rPr>
        <sz val="10"/>
        <rFont val="Arial"/>
        <family val="2"/>
      </rPr>
      <t>(Rs. Lakhs)</t>
    </r>
  </si>
  <si>
    <r>
      <rPr>
        <sz val="10"/>
        <rFont val="Arial"/>
        <family val="2"/>
      </rPr>
      <t>Name of Station</t>
    </r>
  </si>
  <si>
    <r>
      <rPr>
        <b/>
        <u/>
        <sz val="10"/>
        <rFont val="Arial"/>
        <family val="2"/>
      </rPr>
      <t>SH 2/3</t>
    </r>
  </si>
  <si>
    <r>
      <rPr>
        <sz val="10"/>
        <rFont val="Arial"/>
        <family val="2"/>
      </rPr>
      <t xml:space="preserve">Installed Capacity and
</t>
    </r>
    <r>
      <rPr>
        <sz val="10"/>
        <rFont val="Arial"/>
        <family val="2"/>
      </rPr>
      <t>Configuration</t>
    </r>
  </si>
  <si>
    <r>
      <rPr>
        <sz val="10"/>
        <rFont val="Arial"/>
        <family val="2"/>
      </rPr>
      <t>(MW)</t>
    </r>
  </si>
  <si>
    <r>
      <rPr>
        <sz val="10"/>
        <rFont val="Arial"/>
        <family val="2"/>
      </rPr>
      <t>Station Location</t>
    </r>
  </si>
  <si>
    <r>
      <rPr>
        <sz val="10"/>
        <rFont val="Arial"/>
        <family val="2"/>
      </rPr>
      <t>Under</t>
    </r>
    <r>
      <rPr>
        <sz val="10"/>
        <rFont val="Times New Roman"/>
        <family val="1"/>
      </rPr>
      <t xml:space="preserve"> </t>
    </r>
    <r>
      <rPr>
        <sz val="10"/>
        <rFont val="Arial"/>
        <family val="2"/>
      </rPr>
      <t>ground or</t>
    </r>
    <r>
      <rPr>
        <sz val="10"/>
        <rFont val="Times New Roman"/>
        <family val="1"/>
      </rPr>
      <t xml:space="preserve"> </t>
    </r>
    <r>
      <rPr>
        <sz val="10"/>
        <rFont val="Arial"/>
        <family val="2"/>
      </rPr>
      <t>Surface</t>
    </r>
  </si>
  <si>
    <r>
      <rPr>
        <sz val="10"/>
        <rFont val="Arial"/>
        <family val="2"/>
      </rPr>
      <t>Type of Excitation System</t>
    </r>
  </si>
  <si>
    <r>
      <rPr>
        <sz val="10"/>
        <rFont val="Arial"/>
        <family val="2"/>
      </rPr>
      <t>Live Storage Capacity</t>
    </r>
  </si>
  <si>
    <r>
      <rPr>
        <sz val="10"/>
        <rFont val="Arial"/>
        <family val="2"/>
      </rPr>
      <t>Rated Head</t>
    </r>
  </si>
  <si>
    <r>
      <rPr>
        <sz val="10"/>
        <rFont val="Arial"/>
        <family val="2"/>
      </rPr>
      <t>Metres</t>
    </r>
  </si>
  <si>
    <r>
      <rPr>
        <sz val="10"/>
        <rFont val="Arial"/>
        <family val="2"/>
      </rPr>
      <t xml:space="preserve">Head at Full Reservoir Level
</t>
    </r>
    <r>
      <rPr>
        <sz val="10"/>
        <rFont val="Arial"/>
        <family val="2"/>
      </rPr>
      <t>(FRL)</t>
    </r>
  </si>
  <si>
    <r>
      <rPr>
        <sz val="10"/>
        <rFont val="Arial"/>
        <family val="2"/>
      </rPr>
      <t xml:space="preserve">Head at Minimum Draw down
</t>
    </r>
    <r>
      <rPr>
        <sz val="10"/>
        <rFont val="Arial"/>
        <family val="2"/>
      </rPr>
      <t>Level (MDDL)</t>
    </r>
  </si>
  <si>
    <r>
      <rPr>
        <sz val="10"/>
        <rFont val="Arial"/>
        <family val="2"/>
      </rPr>
      <t>MW Capability at FRL</t>
    </r>
  </si>
  <si>
    <r>
      <rPr>
        <sz val="10"/>
        <rFont val="Arial"/>
        <family val="2"/>
      </rPr>
      <t>MW Capability at MDDL</t>
    </r>
  </si>
  <si>
    <r>
      <rPr>
        <b/>
        <sz val="10"/>
        <rFont val="Arial"/>
        <family val="2"/>
      </rPr>
      <t>Cost of spares :</t>
    </r>
  </si>
  <si>
    <r>
      <rPr>
        <sz val="10"/>
        <rFont val="Arial"/>
        <family val="2"/>
      </rPr>
      <t xml:space="preserve">Cost  of  spares  capitalized  in
</t>
    </r>
    <r>
      <rPr>
        <sz val="10"/>
        <rFont val="Arial"/>
        <family val="2"/>
      </rPr>
      <t>books of accounts</t>
    </r>
  </si>
  <si>
    <r>
      <rPr>
        <sz val="10"/>
        <rFont val="Arial"/>
        <family val="2"/>
      </rPr>
      <t>Cost of spares included in the</t>
    </r>
    <r>
      <rPr>
        <sz val="10"/>
        <rFont val="Times New Roman"/>
        <family val="1"/>
      </rPr>
      <t xml:space="preserve"> </t>
    </r>
    <r>
      <rPr>
        <sz val="10"/>
        <rFont val="Arial"/>
        <family val="2"/>
      </rPr>
      <t xml:space="preserve">capital cost for the purpose of
</t>
    </r>
    <r>
      <rPr>
        <sz val="10"/>
        <rFont val="Arial"/>
        <family val="2"/>
      </rPr>
      <t>tariff</t>
    </r>
  </si>
  <si>
    <r>
      <rPr>
        <sz val="10"/>
        <rFont val="Arial"/>
        <family val="2"/>
      </rPr>
      <t>(MU)</t>
    </r>
  </si>
  <si>
    <r>
      <rPr>
        <b/>
        <u/>
        <sz val="10"/>
        <rFont val="Arial"/>
        <family val="2"/>
      </rPr>
      <t>Annexure-III</t>
    </r>
  </si>
  <si>
    <r>
      <rPr>
        <sz val="10"/>
        <rFont val="Arial"/>
        <family val="2"/>
      </rPr>
      <t>Weighted Average duration of</t>
    </r>
    <r>
      <rPr>
        <sz val="10"/>
        <rFont val="Times New Roman"/>
        <family val="1"/>
      </rPr>
      <t xml:space="preserve"> </t>
    </r>
    <r>
      <rPr>
        <sz val="10"/>
        <rFont val="Arial"/>
        <family val="2"/>
      </rPr>
      <t xml:space="preserve">outages </t>
    </r>
    <r>
      <rPr>
        <b/>
        <sz val="10"/>
        <rFont val="Arial"/>
        <family val="2"/>
      </rPr>
      <t>( Unit-wise details)</t>
    </r>
  </si>
  <si>
    <r>
      <rPr>
        <sz val="10"/>
        <rFont val="Arial"/>
        <family val="2"/>
      </rPr>
      <t>Scheduled outages</t>
    </r>
  </si>
  <si>
    <r>
      <rPr>
        <sz val="10"/>
        <rFont val="Arial"/>
        <family val="2"/>
      </rPr>
      <t>Forced outages</t>
    </r>
  </si>
  <si>
    <r>
      <rPr>
        <sz val="10"/>
        <rFont val="Arial"/>
        <family val="2"/>
      </rPr>
      <t>April</t>
    </r>
  </si>
  <si>
    <r>
      <rPr>
        <sz val="10"/>
        <rFont val="Arial"/>
        <family val="2"/>
      </rPr>
      <t>1-10</t>
    </r>
  </si>
  <si>
    <r>
      <rPr>
        <sz val="10"/>
        <rFont val="Arial"/>
        <family val="2"/>
      </rPr>
      <t>October</t>
    </r>
  </si>
  <si>
    <r>
      <rPr>
        <sz val="10"/>
        <rFont val="Arial"/>
        <family val="2"/>
      </rPr>
      <t>11-20</t>
    </r>
  </si>
  <si>
    <r>
      <rPr>
        <sz val="10"/>
        <rFont val="Arial"/>
        <family val="2"/>
      </rPr>
      <t>21-30</t>
    </r>
  </si>
  <si>
    <r>
      <rPr>
        <sz val="10"/>
        <rFont val="Arial"/>
        <family val="2"/>
      </rPr>
      <t>21-31</t>
    </r>
  </si>
  <si>
    <r>
      <rPr>
        <sz val="10"/>
        <rFont val="Arial"/>
        <family val="2"/>
      </rPr>
      <t>May</t>
    </r>
  </si>
  <si>
    <r>
      <rPr>
        <sz val="10"/>
        <rFont val="Arial"/>
        <family val="2"/>
      </rPr>
      <t>November</t>
    </r>
  </si>
  <si>
    <r>
      <rPr>
        <sz val="10"/>
        <rFont val="Arial"/>
        <family val="2"/>
      </rPr>
      <t>June</t>
    </r>
  </si>
  <si>
    <r>
      <rPr>
        <sz val="10"/>
        <rFont val="Arial"/>
        <family val="2"/>
      </rPr>
      <t>December</t>
    </r>
  </si>
  <si>
    <r>
      <rPr>
        <sz val="10"/>
        <rFont val="Arial"/>
        <family val="2"/>
      </rPr>
      <t>July</t>
    </r>
  </si>
  <si>
    <r>
      <rPr>
        <sz val="10"/>
        <rFont val="Arial"/>
        <family val="2"/>
      </rPr>
      <t>January</t>
    </r>
  </si>
  <si>
    <r>
      <rPr>
        <sz val="10"/>
        <rFont val="Arial"/>
        <family val="2"/>
      </rPr>
      <t>August</t>
    </r>
  </si>
  <si>
    <r>
      <rPr>
        <sz val="10"/>
        <rFont val="Arial"/>
        <family val="2"/>
      </rPr>
      <t>February</t>
    </r>
  </si>
  <si>
    <r>
      <rPr>
        <sz val="10"/>
        <rFont val="Arial"/>
        <family val="2"/>
      </rPr>
      <t>21-28</t>
    </r>
  </si>
  <si>
    <r>
      <rPr>
        <sz val="10"/>
        <rFont val="Arial"/>
        <family val="2"/>
      </rPr>
      <t>September</t>
    </r>
  </si>
  <si>
    <r>
      <rPr>
        <sz val="10"/>
        <rFont val="Arial"/>
        <family val="2"/>
      </rPr>
      <t>March</t>
    </r>
  </si>
  <si>
    <r>
      <rPr>
        <sz val="12"/>
        <rFont val="Arial"/>
        <family val="2"/>
      </rPr>
      <t>Total</t>
    </r>
  </si>
  <si>
    <r>
      <rPr>
        <b/>
        <sz val="12"/>
        <rFont val="Arial"/>
        <family val="2"/>
      </rPr>
      <t>Annexure –IV</t>
    </r>
  </si>
  <si>
    <r>
      <rPr>
        <sz val="11"/>
        <rFont val="Calibri"/>
        <family val="2"/>
      </rPr>
      <t>April</t>
    </r>
  </si>
  <si>
    <r>
      <rPr>
        <sz val="11"/>
        <rFont val="Calibri"/>
        <family val="2"/>
      </rPr>
      <t>May</t>
    </r>
  </si>
  <si>
    <r>
      <rPr>
        <sz val="11"/>
        <rFont val="Calibri"/>
        <family val="2"/>
      </rPr>
      <t>June</t>
    </r>
  </si>
  <si>
    <r>
      <rPr>
        <sz val="11"/>
        <rFont val="Calibri"/>
        <family val="2"/>
      </rPr>
      <t>July</t>
    </r>
  </si>
  <si>
    <r>
      <rPr>
        <sz val="11"/>
        <rFont val="Calibri"/>
        <family val="2"/>
      </rPr>
      <t>August</t>
    </r>
  </si>
  <si>
    <r>
      <rPr>
        <sz val="11"/>
        <rFont val="Calibri"/>
        <family val="2"/>
      </rPr>
      <t>September</t>
    </r>
  </si>
  <si>
    <r>
      <rPr>
        <sz val="11"/>
        <rFont val="Calibri"/>
        <family val="2"/>
      </rPr>
      <t>October</t>
    </r>
  </si>
  <si>
    <r>
      <rPr>
        <sz val="11"/>
        <rFont val="Calibri"/>
        <family val="2"/>
      </rPr>
      <t>November</t>
    </r>
  </si>
  <si>
    <r>
      <rPr>
        <sz val="11"/>
        <rFont val="Calibri"/>
        <family val="2"/>
      </rPr>
      <t>December</t>
    </r>
  </si>
  <si>
    <r>
      <rPr>
        <sz val="11"/>
        <rFont val="Calibri"/>
        <family val="2"/>
      </rPr>
      <t>January</t>
    </r>
  </si>
  <si>
    <r>
      <rPr>
        <sz val="11"/>
        <rFont val="Calibri"/>
        <family val="2"/>
      </rPr>
      <t>February</t>
    </r>
  </si>
  <si>
    <r>
      <rPr>
        <sz val="11"/>
        <rFont val="Calibri"/>
        <family val="2"/>
      </rPr>
      <t>March</t>
    </r>
  </si>
  <si>
    <r>
      <rPr>
        <sz val="11"/>
        <rFont val="Calibri"/>
        <family val="2"/>
      </rPr>
      <t>Annual</t>
    </r>
  </si>
  <si>
    <t>2013-14</t>
  </si>
  <si>
    <t>2015-16</t>
  </si>
  <si>
    <t>2016-17</t>
  </si>
  <si>
    <t>Design Energy as approved by CEA (MU)</t>
  </si>
  <si>
    <t>Pro-forma for furnishing Actual annual performance/operational data for the Hydro Electric generating stations for the 5-year period from 2012-13 to 2016-17</t>
  </si>
  <si>
    <r>
      <rPr>
        <sz val="10"/>
        <rFont val="Arial"/>
        <family val="2"/>
      </rPr>
      <t>(Million</t>
    </r>
    <r>
      <rPr>
        <sz val="10"/>
        <rFont val="Times New Roman"/>
        <family val="1"/>
      </rPr>
      <t xml:space="preserve"> </t>
    </r>
    <r>
      <rPr>
        <sz val="10"/>
        <rFont val="Arial"/>
        <family val="2"/>
      </rPr>
      <t>Cubic)</t>
    </r>
  </si>
  <si>
    <r>
      <rPr>
        <sz val="10"/>
        <rFont val="Arial"/>
        <family val="2"/>
      </rPr>
      <t>Actual   Gross   Generation   at Generator Terminals</t>
    </r>
  </si>
  <si>
    <r>
      <rPr>
        <sz val="10"/>
        <rFont val="Arial"/>
        <family val="2"/>
      </rPr>
      <t>Actual Net Generation Ex-bus including free power</t>
    </r>
  </si>
  <si>
    <r>
      <rPr>
        <sz val="10"/>
        <rFont val="Arial"/>
        <family val="2"/>
      </rPr>
      <t>Scheduled  generation  Ex-bus including free power</t>
    </r>
  </si>
  <si>
    <r>
      <rPr>
        <sz val="10"/>
        <rFont val="Arial"/>
        <family val="2"/>
      </rPr>
      <t>Actual Auxiliary Energy Consumption excluding colony consumption</t>
    </r>
  </si>
  <si>
    <r>
      <rPr>
        <sz val="10"/>
        <rFont val="Arial"/>
        <family val="2"/>
      </rPr>
      <t>Average    Declared    Capacity (DC) during the year</t>
    </r>
  </si>
  <si>
    <t>Particulars</t>
  </si>
  <si>
    <t>Units</t>
  </si>
  <si>
    <t>2012-13</t>
  </si>
  <si>
    <t>2014-15</t>
  </si>
  <si>
    <t>Actual  Energy  supplied to Colony from the station</t>
  </si>
  <si>
    <t>SH 1/3</t>
  </si>
  <si>
    <t>Period</t>
  </si>
  <si>
    <t>Month wise Design Energy</t>
  </si>
  <si>
    <t>Storage Hydro plants shall also furnish actual monthly average peaking generation in MW achieved during the period 2012-13 to 2016-17 against the monthly average peaking capability approved by CEAas per following format:</t>
  </si>
  <si>
    <t>Expected  Avg.  of  daily 3-hour peaking capacity as approved by CEA</t>
  </si>
  <si>
    <t>Actual monthly average of daily 3-hour peaking (MW) for the period 2012-13 to 2016-17</t>
  </si>
  <si>
    <t>Month</t>
  </si>
  <si>
    <t xml:space="preserve"> Declared Capacity should be as per Regulation 31(3) of CERC Tariff Regulations for the period 2014-19 including month wise information may be furnished.</t>
  </si>
  <si>
    <t>Any  relevant  point  or  a  specific  fact  having  bearing  on  performance  or  operating parameters may also be highlighted or brought to the notice of the Commission.</t>
  </si>
  <si>
    <t>List of beneficiaries/customers along with allocation by GoI including (allocation of unallocated share) / capacity as contracted should also be furnished separately for each generating station.</t>
  </si>
  <si>
    <t>Annexure III</t>
  </si>
  <si>
    <t>SH 3/3</t>
  </si>
  <si>
    <t>Plant Availability Factor Achieved (%)</t>
  </si>
  <si>
    <t>Reasons for shortfall in PAF
achieved vis-a-vis NAPAF</t>
  </si>
  <si>
    <t>Plant Load Factor Achieved (%)</t>
  </si>
  <si>
    <t>Reasons for shortfall in PLF
achieved vis-a-vis Target PLF</t>
  </si>
  <si>
    <t>2004-05</t>
  </si>
  <si>
    <t>2005-06</t>
  </si>
  <si>
    <t>2006-07</t>
  </si>
  <si>
    <t>2007-08</t>
  </si>
  <si>
    <t>2008-09</t>
  </si>
  <si>
    <t>2009-10</t>
  </si>
  <si>
    <t>2010-11</t>
  </si>
  <si>
    <t>2011-12</t>
  </si>
  <si>
    <t>(e) Operation and maintenance cost (finally admitted by CERC)</t>
  </si>
  <si>
    <t>Name of the Utility</t>
  </si>
  <si>
    <t>Name of the Generating Station</t>
  </si>
  <si>
    <t>Station/ Stage/ Unit</t>
  </si>
  <si>
    <t>Fuel Type (Coal/ Lignite/ Gas/ Liquid Fuel/ Nuclear/ Hydro</t>
  </si>
  <si>
    <t>Capacity of Plant (MW)</t>
  </si>
  <si>
    <t>COD</t>
  </si>
  <si>
    <t>Plant Load Factors (PLF) (%)</t>
  </si>
  <si>
    <t>Scheduled Energy (MU)</t>
  </si>
  <si>
    <t>Scheduled Generation (MU)</t>
  </si>
  <si>
    <t>Actual Generation (MU)</t>
  </si>
  <si>
    <t>Value of coal (Rs. Lakh)</t>
  </si>
  <si>
    <t>Value of Oil (Rs. lakh)</t>
  </si>
  <si>
    <t>Station Heat Rate (kcal/kwh)</t>
  </si>
  <si>
    <t>Absolute value</t>
  </si>
  <si>
    <t>Rate (%)</t>
  </si>
  <si>
    <t>(b) interest on Loan</t>
  </si>
  <si>
    <t>(d) Interest on working Capital</t>
  </si>
  <si>
    <t>(f) Compensation Allowances</t>
  </si>
  <si>
    <t>Energy Charge (Rs./Kwh)</t>
  </si>
  <si>
    <t>Total tariff (Rs. Kwh)</t>
  </si>
  <si>
    <t>DSM Generation (MU)</t>
  </si>
  <si>
    <t>DSM Rate (Ps/Kwh)</t>
  </si>
  <si>
    <t>Revenue from DSM (Rs. Crore)</t>
  </si>
  <si>
    <t>Annexure-XIX</t>
  </si>
  <si>
    <r>
      <rPr>
        <b/>
        <sz val="11"/>
        <rFont val="Arial"/>
        <family val="2"/>
      </rPr>
      <t xml:space="preserve">                            PLANT AVAILABILITY/SCHEDULED PLANT LOAD FACTOR ACHIEVED
</t>
    </r>
    <r>
      <rPr>
        <sz val="11"/>
        <rFont val="Arial"/>
        <family val="2"/>
      </rPr>
      <t>Generating company: NHPC LTD.
Name of Generating station: URI Power Station
Installed Capacity (MW) : 480 MW
Normative Annual Plant Availability Factor (%) approved by Commission : 70%</t>
    </r>
  </si>
  <si>
    <t>NIL</t>
  </si>
  <si>
    <t>Under Ground</t>
  </si>
  <si>
    <t xml:space="preserve">Static </t>
  </si>
  <si>
    <t>222.5 M</t>
  </si>
  <si>
    <t>256.53 M</t>
  </si>
  <si>
    <t>480 MW</t>
  </si>
  <si>
    <t>NHPC LTD.</t>
  </si>
  <si>
    <t>Uri-I Power Station</t>
  </si>
  <si>
    <t>URI Power Station</t>
  </si>
  <si>
    <t>4 x 120 MW</t>
  </si>
  <si>
    <t>Hydro</t>
  </si>
  <si>
    <t>-</t>
  </si>
  <si>
    <t>Not Applicable</t>
  </si>
  <si>
    <t>Note: Generating Companies are required to submit data for all generating stations.</t>
  </si>
  <si>
    <t>The data provided for the corresponding years need to mention as Actual or provisional.</t>
  </si>
  <si>
    <t>Data for each Unit and Stage is required to be submitted in additional sheets as per the format.</t>
  </si>
  <si>
    <r>
      <rPr>
        <b/>
        <sz val="12"/>
        <rFont val="Arial"/>
        <family val="2"/>
      </rPr>
      <t>Plant  Availability  Factor  (PAF) (%)</t>
    </r>
  </si>
  <si>
    <r>
      <rPr>
        <b/>
        <sz val="12"/>
        <rFont val="Arial"/>
        <family val="2"/>
      </rPr>
      <t>Quantum  of  coal  consumption (MT)</t>
    </r>
  </si>
  <si>
    <r>
      <rPr>
        <b/>
        <sz val="12"/>
        <rFont val="Arial"/>
        <family val="2"/>
      </rPr>
      <t>Specific     Coal     Consumption (kg/kwh)</t>
    </r>
  </si>
  <si>
    <r>
      <rPr>
        <b/>
        <sz val="12"/>
        <rFont val="Arial"/>
        <family val="2"/>
      </rPr>
      <t>Gross  Calorific  Value  of  Coal (Kcal/ Kg)</t>
    </r>
  </si>
  <si>
    <r>
      <rPr>
        <b/>
        <sz val="12"/>
        <rFont val="Arial"/>
        <family val="2"/>
      </rPr>
      <t>Heat Contribution of Coal (Kcal/ kwh)</t>
    </r>
  </si>
  <si>
    <r>
      <rPr>
        <b/>
        <sz val="12"/>
        <rFont val="Arial"/>
        <family val="2"/>
      </rPr>
      <t>Cost Of Specific Coal Consumption (Rs./Kwh) – Finally admitted by CERC</t>
    </r>
  </si>
  <si>
    <r>
      <rPr>
        <b/>
        <sz val="12"/>
        <rFont val="Arial"/>
        <family val="2"/>
      </rPr>
      <t>Quantum  of  Oil  Consumption (Lit.)</t>
    </r>
  </si>
  <si>
    <r>
      <rPr>
        <b/>
        <sz val="12"/>
        <rFont val="Arial"/>
        <family val="2"/>
      </rPr>
      <t>Gross   calorific   value   of   oil (kcal/lit)</t>
    </r>
  </si>
  <si>
    <r>
      <rPr>
        <b/>
        <sz val="12"/>
        <rFont val="Arial"/>
        <family val="2"/>
      </rPr>
      <t>Specific  Oil  Consumption  (ml/ kwh)</t>
    </r>
  </si>
  <si>
    <r>
      <rPr>
        <b/>
        <sz val="12"/>
        <rFont val="Arial"/>
        <family val="2"/>
      </rPr>
      <t>Cost Of Specific Oil Consumption (Rs./Kwh) – Finally admitted by CERC</t>
    </r>
  </si>
  <si>
    <r>
      <rPr>
        <b/>
        <sz val="12"/>
        <rFont val="Arial"/>
        <family val="2"/>
      </rPr>
      <t>Heat  Contribution  of  Oil  (Kcal/ kwh)</t>
    </r>
  </si>
  <si>
    <r>
      <rPr>
        <b/>
        <sz val="12"/>
        <rFont val="Arial"/>
        <family val="2"/>
      </rPr>
      <t>Auxiliary  Energy  Consumption (%)</t>
    </r>
  </si>
  <si>
    <r>
      <rPr>
        <b/>
        <sz val="12"/>
        <rFont val="Arial"/>
        <family val="2"/>
      </rPr>
      <t>Working  Capital  (Rs.  Crore)  –
finally admitted by CERC</t>
    </r>
  </si>
  <si>
    <r>
      <rPr>
        <b/>
        <sz val="12"/>
        <rFont val="Arial"/>
        <family val="2"/>
      </rPr>
      <t>Capital cost (Rs. Crore) – finally admitted by CERC</t>
    </r>
  </si>
  <si>
    <r>
      <rPr>
        <b/>
        <sz val="12"/>
        <rFont val="Arial"/>
        <family val="2"/>
      </rPr>
      <t>Capacity Charges/ Annual Fixed Cost (AFC)</t>
    </r>
  </si>
  <si>
    <r>
      <rPr>
        <b/>
        <sz val="12"/>
        <rFont val="Arial"/>
        <family val="2"/>
      </rPr>
      <t>(a) Return on equity  – pre tax (admitted by CERC)</t>
    </r>
  </si>
  <si>
    <r>
      <rPr>
        <b/>
        <sz val="12"/>
        <rFont val="Arial"/>
        <family val="2"/>
      </rPr>
      <t>Rate  (%)  –  Weighted  Average Rate</t>
    </r>
  </si>
  <si>
    <r>
      <rPr>
        <b/>
        <sz val="12"/>
        <rFont val="Arial"/>
        <family val="2"/>
      </rPr>
      <t>(c) Depreciation (finally allowed by CERC)</t>
    </r>
  </si>
  <si>
    <r>
      <rPr>
        <b/>
        <sz val="12"/>
        <rFont val="Arial"/>
        <family val="2"/>
      </rPr>
      <t>Revenue  realisation  before  tax (Rs. Crore)</t>
    </r>
  </si>
  <si>
    <r>
      <rPr>
        <i/>
        <sz val="12"/>
        <rFont val="Arial"/>
        <family val="2"/>
      </rPr>
      <t>This is a general format. Plants of different fuel users have to fill the cells as applicable to them. Tariff for the Hydro may be understood as composite tariff.</t>
    </r>
  </si>
  <si>
    <t>NA</t>
  </si>
  <si>
    <t>AFC (Rs. Crores)</t>
  </si>
  <si>
    <t>Note:</t>
  </si>
  <si>
    <t>2. The capital cost sl no. 23 &amp; equity at sl no. 21 has been considered as closing equity &amp; capital cost respectively as on 31st March of respective year.</t>
  </si>
  <si>
    <t xml:space="preserve">3. The depreciation at Sl No. 24(c) for the period 2004-09 is inclusive of Advance Against Depreciation (AAD) </t>
  </si>
  <si>
    <r>
      <t xml:space="preserve">4. </t>
    </r>
    <r>
      <rPr>
        <b/>
        <sz val="12"/>
        <color rgb="FF000000"/>
        <rFont val="Arial"/>
        <family val="2"/>
      </rPr>
      <t>*</t>
    </r>
    <r>
      <rPr>
        <sz val="12"/>
        <color rgb="FF000000"/>
        <rFont val="Arial"/>
        <family val="2"/>
      </rPr>
      <t xml:space="preserve"> The Return On Equity (ROE) at Sl No. 24(a) for the period 2004-09 is exclusive of Tax as the same was not part of AFC &amp; separately reimbursable from beneficiaries.</t>
    </r>
  </si>
  <si>
    <t>6. Composite tariff shown at sl no. 27 is exclusive of J&amp;K water usage charges.</t>
  </si>
  <si>
    <t>1. The data at Sl No. 20 to 27 has been filled based on CERC orders dated 13.07.2016, 18.02.2014 &amp; 05.01.2010</t>
  </si>
  <si>
    <r>
      <t xml:space="preserve">Equity (Rs. Crore) </t>
    </r>
    <r>
      <rPr>
        <b/>
        <sz val="14"/>
        <rFont val="Arial"/>
        <family val="2"/>
      </rPr>
      <t>*</t>
    </r>
  </si>
  <si>
    <t>As the power station has completed 12 years, remaining depreciation is uniformily distributed over the balance useful life.</t>
  </si>
  <si>
    <t>Profit/ loss before tax (Rs. Crore)</t>
  </si>
  <si>
    <t>Revenue   realisation   after   tax (Rs. Crore) #</t>
  </si>
  <si>
    <t>7. # NHPC calculate Corporate Tax as a whole after considering all the admissible deductions, exemptions etc. as per Income Tax Act. Therefore unitwise calculation has not been made.</t>
  </si>
  <si>
    <t>5. ^ The Normative debt at the end of the year (sl no.20) has been considered as ZERO from 2009-10 onwards as the gross normative loan is fully repaid &amp; allowed depreciation in respectve years are more than 70% of admitted additional capitalization.</t>
  </si>
  <si>
    <t>Debt at the end of the year (Rs. Crore) ^</t>
  </si>
  <si>
    <t>DETAILS OF OPERATION AND MAINTENANCE EXPENSES</t>
  </si>
  <si>
    <t>Name of the Company : NHPC LTD.</t>
  </si>
  <si>
    <t xml:space="preserve">Name of Power Station: </t>
  </si>
  <si>
    <t>URI-I POWER STATION</t>
  </si>
  <si>
    <t>Sl. No.</t>
  </si>
  <si>
    <t>ITEMS</t>
  </si>
  <si>
    <t>Variance%</t>
  </si>
  <si>
    <t>Remarks</t>
  </si>
  <si>
    <t xml:space="preserve"> </t>
  </si>
  <si>
    <t>(A)</t>
  </si>
  <si>
    <t>Breakup of O&amp;M Expenses</t>
  </si>
  <si>
    <t xml:space="preserve">Consumption of stores &amp; spares </t>
  </si>
  <si>
    <t xml:space="preserve">This is to mention that due to change in accounting policy regarding Capital Spares, Expenditure on Consumption of stores and spares  in the year 2016-17 is less  in comparison to previous year.  After regrouping of the previous year figure 2015-16, the expenditure on capital spares comes to Rs.51,36,456. This has happened due to IND AS Policy. </t>
  </si>
  <si>
    <t>Repair &amp; Maintenance</t>
  </si>
  <si>
    <t>For Dam,Intake,WCS,De-silting chamber</t>
  </si>
  <si>
    <r>
      <t>In the year 2015-16  repairs of eroded portion of HRT culvert at Boniyar Nallah and repair of  eroded portion down stream of apron in the vicinity of silt excluder gallery had been carried out.</t>
    </r>
    <r>
      <rPr>
        <b/>
        <sz val="11"/>
        <rFont val="Calibri"/>
        <family val="2"/>
      </rPr>
      <t xml:space="preserve"> </t>
    </r>
  </si>
  <si>
    <t>For Power House and all other works</t>
  </si>
  <si>
    <t xml:space="preserve">The power station was commissioned in Year 1997. With the passage of time, requirements of repair and maintenance activities of power plant and other equipment are on rise. To avoid unforeseen machine breakdown of machines,   the R&amp;M of various plants / equipment are taken cyclically on year to year basis. Moreover with the commissioning of Kishanganga  HE Project, the available time for machine maintenance will be less due to increase in river inflow from Kishenganga  HE Project. Keeping this in view O&amp;M division has advised to take up the Major maintenance of two units per year (compared to one unit in previous years) , which involves replacement of all under water parts. Accordingly from year 2016-17 onwards, major maintenance of two units are being undertaken. Hence repair of runner (2 nos)  and refurbishment of guide vanes ( 2 sets ) are also done each year along with other replacement of capital parts of machine. Previously only Major maintenance of machine was carried out from outside agency. But due to lack of manpower from year 2016-17, annual maintenance as well as Major maintenance of machines are carried out from outside agency.  Which also lead to increase in R&amp;M expenditure.
All these reasons contributed to the increase in  R&amp;M  expenditure of power plants &amp; others from  year to year.
</t>
  </si>
  <si>
    <t>Sub-Total (Repair and Maintenance)</t>
  </si>
  <si>
    <t xml:space="preserve">Insurance </t>
  </si>
  <si>
    <t>Security  Expenses</t>
  </si>
  <si>
    <t>Increase in expenditure due to provision made against the pay revision for the year 2016-17.</t>
  </si>
  <si>
    <t>Administrative Expenses</t>
  </si>
  <si>
    <t xml:space="preserve">Rent  </t>
  </si>
  <si>
    <t xml:space="preserve">Electricity charges  </t>
  </si>
  <si>
    <t>In the year 2016-17 electricity expenditure decreased  in comparison to year 2015-16. It has happened due to surrender of electricity connection of Ghantamulla Colony.</t>
  </si>
  <si>
    <t xml:space="preserve">Travelling &amp; Conveyance  </t>
  </si>
  <si>
    <t>as per actual</t>
  </si>
  <si>
    <t>Telephone, Telex &amp; Postage   (Communication)</t>
  </si>
  <si>
    <t>As per Actual</t>
  </si>
  <si>
    <t>Advertisement</t>
  </si>
  <si>
    <t>Advertisement cost decrease due to poor  law &amp; order condition of the valley.</t>
  </si>
  <si>
    <t>Donation</t>
  </si>
  <si>
    <t xml:space="preserve">Entertainment </t>
  </si>
  <si>
    <t>Sub-total (Administrative expenses)</t>
  </si>
  <si>
    <t>Employee Cost</t>
  </si>
  <si>
    <t>6.1a</t>
  </si>
  <si>
    <t>Salaries,wages &amp; allow. -Project</t>
  </si>
  <si>
    <t xml:space="preserve"> Provision of wage revision due to 3rd PRC and due to change in ceiling of Gratuity  from 10 lacs to 20 lacs</t>
  </si>
  <si>
    <t xml:space="preserve">Staff welfare expenses </t>
  </si>
  <si>
    <t>Due to Decrease in Retired Employee Medical Benefit Acturial valuation provision and Exps of  Medical claims.</t>
  </si>
  <si>
    <t>Productivity Linked incentive</t>
  </si>
  <si>
    <t>Increase due to payment of arear of PLGI at revised rate from F.Y 2010-11 to F.Y 2013-14 and provision of PLGI for Q4 of FY 2016-17 made on revised pay</t>
  </si>
  <si>
    <t>VRS-Ex-gratia</t>
  </si>
  <si>
    <t>Ex-gratia</t>
  </si>
  <si>
    <t>Performance related pay (PRP)</t>
  </si>
  <si>
    <t>Sub-total (Employee Cost)</t>
  </si>
  <si>
    <t>Loss of Store</t>
  </si>
  <si>
    <t>as per actuaL.</t>
  </si>
  <si>
    <t xml:space="preserve">Allocation of CO Office expenses </t>
  </si>
  <si>
    <t>As per allocation received from C.O/R.O.</t>
  </si>
  <si>
    <t>Others  (Specify items)</t>
  </si>
  <si>
    <t>Due to Increase in Payment to Kendriya Vidyalya and maintenance of Guest House and Training Exps.</t>
  </si>
  <si>
    <t>Total (1 to 10)</t>
  </si>
  <si>
    <t>Revenue /Recoveries</t>
  </si>
  <si>
    <t>Net Expenses</t>
  </si>
  <si>
    <t>Capital spares consumed not included in A(1) above and not claimed/allowed by commission for capitalisation</t>
  </si>
  <si>
    <t>As per actual consumption.</t>
  </si>
  <si>
    <r>
      <rPr>
        <b/>
        <u/>
        <sz val="10"/>
        <rFont val="Arial"/>
        <family val="2"/>
      </rPr>
      <t>In case of Mega Insurance Police</t>
    </r>
    <r>
      <rPr>
        <sz val="10"/>
        <rFont val="Arial"/>
        <family val="2"/>
      </rPr>
      <t xml:space="preserve">                             1. Increase in premium rates on account of deteriorating claim ratio as a result of loss due Fire incident at Uri-II Power Station and submergence of Chutak power Station in November 2014 and June 2015 respectively and other claims during policy period 2014-15                                                             2. Increase in sum-insured due to increase in reinstatement cost of assets on Valuation.                 3. Increase in the rate of Service Tax and WCT from 12.36% to 14% and 10.5% to 12.6% respectively.                                                             </t>
    </r>
    <r>
      <rPr>
        <b/>
        <u/>
        <sz val="10"/>
        <rFont val="Arial"/>
        <family val="2"/>
      </rPr>
      <t>In case of CPM policy</t>
    </r>
    <r>
      <rPr>
        <sz val="10"/>
        <rFont val="Arial"/>
        <family val="2"/>
      </rPr>
      <t>, Increase in Sum insured due to valuation of Assets, additional Construction equipment purchased and increase in premium rates &amp; Service Tax/WCT rates as above.</t>
    </r>
  </si>
  <si>
    <t>Increase in expenditure due to provision made against the pay revision w.e.f. 01.01.2016.</t>
  </si>
  <si>
    <t>As per actual, variation is only 13%</t>
  </si>
  <si>
    <r>
      <t>Increase in the</t>
    </r>
    <r>
      <rPr>
        <b/>
        <sz val="11"/>
        <rFont val="Calibri"/>
        <family val="2"/>
      </rPr>
      <t xml:space="preserve"> </t>
    </r>
    <r>
      <rPr>
        <sz val="11"/>
        <rFont val="Calibri"/>
        <family val="2"/>
      </rPr>
      <t>Advertisement  cost  in the year 2015-16 in comparison to previous year is mainly due to advertisement of various  works and purchase undertaken.</t>
    </r>
  </si>
  <si>
    <t>Due to Increase in Retired Employee Medical Benefit Acturial valuation provision, and Medical claims.</t>
  </si>
  <si>
    <t>Increase in PLI due to normal incease of salary as compared to previous year.</t>
  </si>
  <si>
    <t>Due to Increase in Payment to Kendriya Vidyalya and maintenance of Guest House Exps.</t>
  </si>
  <si>
    <t>Increase in Other Income &amp; Provision/Liability not required written back</t>
  </si>
  <si>
    <t>Variance</t>
  </si>
  <si>
    <t>On the basis of actual requirement and there is variation of approx 13%.</t>
  </si>
  <si>
    <t>Increase of cost of Trash cleaning and other works.</t>
  </si>
  <si>
    <t xml:space="preserve">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t>
  </si>
  <si>
    <t>In the year 2013-14 provision for rent of Rs.97,28,250 had been made against the demand raised for Ghantamulla Colony by Executive Engineer hence expenditure in year 2013-14 is more in comaprison year 2014-15.</t>
  </si>
  <si>
    <t>Expenditure is almost equal.</t>
  </si>
  <si>
    <t>Increase in Travelling allowance Rate and as per actual requirement.</t>
  </si>
  <si>
    <t>Services of MPLS Port had been availed  from the last quater of the 2013-14. In the year 2014-15 expenditure for the whole year booked, this is the main reason of variation between the two year.</t>
  </si>
  <si>
    <r>
      <t>Increase in the</t>
    </r>
    <r>
      <rPr>
        <b/>
        <sz val="11"/>
        <rFont val="Calibri"/>
        <family val="2"/>
      </rPr>
      <t xml:space="preserve"> </t>
    </r>
    <r>
      <rPr>
        <sz val="11"/>
        <rFont val="Calibri"/>
        <family val="2"/>
      </rPr>
      <t>Advertisement  cost  in the year 2014-15 in comparison to previous year is mainly due to advertisement of various  works and purchase undertaken.</t>
    </r>
  </si>
  <si>
    <t>Due to Increase in Retired Employee Medical Benefit Acturial valuation provision, Exps of Uniform and Medical claims.</t>
  </si>
  <si>
    <t>PLGI limit was enhanced to 20% from 12.5% of basic pay.</t>
  </si>
  <si>
    <t>1).  Increased in Expenditure  is  due to   Provision for incremental profit was not taken in F.Y 2013-14. Incremental profit was taken while providing for F.Y 2014-15.</t>
  </si>
  <si>
    <t>Provision/Liability not required written back and Other Income</t>
  </si>
  <si>
    <t>Consumption of the Capital Spares  as per actual and  Annual Maintenance requirement.</t>
  </si>
  <si>
    <t>As per actual.</t>
  </si>
  <si>
    <t>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and increase in Sum-insured.</t>
  </si>
  <si>
    <t>In the year 2013-14 provision for rent of Rs.97,28,250 had been made against the demand raised for Ghantamulla Colony by Executive Engineer resulted in increased expenditure in this head.</t>
  </si>
  <si>
    <t>Change in cost of electricity.</t>
  </si>
  <si>
    <t>Expenditure decrease due to less adverisement for the works and supplies.</t>
  </si>
  <si>
    <t>Due to annual increment, increase in DA Rate and promotion etc.</t>
  </si>
  <si>
    <t xml:space="preserve">Decrease in expenditure because during  F.Y 2012-13,  PLGI was paid from 2007-2010 on revised pay.                                                                                              
</t>
  </si>
  <si>
    <t xml:space="preserve">Decrease in expenditure because during F.Y 2012-13, PRP for F.Y 2010-11 &amp; F.Y 2011-12 was paid. </t>
  </si>
  <si>
    <t>Due to Increase in Training Exps.</t>
  </si>
  <si>
    <t>Due to Provision not required written back Rs. 0.40 crore in comparison to 3.84 crore in 2012-13.</t>
  </si>
</sst>
</file>

<file path=xl/styles.xml><?xml version="1.0" encoding="utf-8"?>
<styleSheet xmlns="http://schemas.openxmlformats.org/spreadsheetml/2006/main">
  <numFmts count="7">
    <numFmt numFmtId="43" formatCode="_ * #,##0.00_ ;_ * \-#,##0.00_ ;_ * &quot;-&quot;??_ ;_ @_ "/>
    <numFmt numFmtId="164" formatCode="###0;###0"/>
    <numFmt numFmtId="165" formatCode="###0.0;###0.0"/>
    <numFmt numFmtId="166" formatCode="mmm\-yyyy"/>
    <numFmt numFmtId="167" formatCode="0.000%"/>
    <numFmt numFmtId="168" formatCode="_(* #,##0_);_(* \(#,##0\);_(* &quot;-&quot;??_);_(@_)"/>
    <numFmt numFmtId="169" formatCode="_(* #,##0.00_);_(* \(#,##0.00\);_(* &quot;-&quot;??_);_(@_)"/>
  </numFmts>
  <fonts count="40">
    <font>
      <sz val="10"/>
      <color rgb="FF000000"/>
      <name val="Times New Roman"/>
      <charset val="204"/>
    </font>
    <font>
      <sz val="11"/>
      <color theme="1"/>
      <name val="Calibri"/>
      <family val="2"/>
      <scheme val="minor"/>
    </font>
    <font>
      <sz val="10"/>
      <name val="Arial"/>
      <family val="2"/>
    </font>
    <font>
      <b/>
      <sz val="12"/>
      <name val="Arial"/>
      <family val="2"/>
    </font>
    <font>
      <sz val="12"/>
      <name val="Arial"/>
      <family val="2"/>
    </font>
    <font>
      <b/>
      <u/>
      <sz val="12"/>
      <name val="Arial"/>
      <family val="2"/>
    </font>
    <font>
      <b/>
      <sz val="10"/>
      <name val="Arial"/>
      <family val="2"/>
    </font>
    <font>
      <sz val="10"/>
      <color rgb="FF000000"/>
      <name val="Arial"/>
      <family val="2"/>
    </font>
    <font>
      <b/>
      <u/>
      <sz val="10"/>
      <name val="Arial"/>
      <family val="2"/>
    </font>
    <font>
      <sz val="11"/>
      <name val="Calibri"/>
      <family val="2"/>
    </font>
    <font>
      <sz val="12"/>
      <color rgb="FF000000"/>
      <name val="Arial"/>
      <family val="2"/>
    </font>
    <font>
      <sz val="10"/>
      <name val="Arial"/>
      <family val="2"/>
    </font>
    <font>
      <b/>
      <sz val="12"/>
      <name val="Arial"/>
      <family val="2"/>
    </font>
    <font>
      <sz val="12"/>
      <name val="Arial"/>
      <family val="2"/>
    </font>
    <font>
      <b/>
      <u/>
      <sz val="12"/>
      <name val="Arial"/>
      <family val="2"/>
    </font>
    <font>
      <sz val="10"/>
      <name val="Times New Roman"/>
      <family val="1"/>
    </font>
    <font>
      <b/>
      <u/>
      <sz val="10"/>
      <name val="Arial"/>
      <family val="2"/>
    </font>
    <font>
      <b/>
      <sz val="11"/>
      <name val="Arial"/>
      <family val="2"/>
    </font>
    <font>
      <sz val="11"/>
      <name val="Arial"/>
      <family val="2"/>
    </font>
    <font>
      <b/>
      <u/>
      <sz val="11"/>
      <name val="Arial"/>
      <family val="2"/>
    </font>
    <font>
      <sz val="10"/>
      <name val="Times New Roman"/>
      <family val="1"/>
    </font>
    <font>
      <b/>
      <sz val="12"/>
      <color rgb="FF000000"/>
      <name val="Arial"/>
      <family val="2"/>
    </font>
    <font>
      <sz val="10"/>
      <name val="Tahoma"/>
      <family val="2"/>
    </font>
    <font>
      <b/>
      <sz val="10"/>
      <name val="Tahoma"/>
      <family val="2"/>
    </font>
    <font>
      <sz val="10"/>
      <color rgb="FF000000"/>
      <name val="Times New Roman"/>
      <family val="1"/>
    </font>
    <font>
      <sz val="12"/>
      <color rgb="FF000000"/>
      <name val="Times New Roman"/>
      <family val="1"/>
    </font>
    <font>
      <sz val="10"/>
      <color theme="1"/>
      <name val="Arial"/>
      <family val="2"/>
    </font>
    <font>
      <sz val="10"/>
      <color rgb="FF000000"/>
      <name val="Times New Roman"/>
      <family val="1"/>
    </font>
    <font>
      <i/>
      <sz val="12"/>
      <name val="Arial"/>
      <family val="2"/>
    </font>
    <font>
      <b/>
      <sz val="35"/>
      <color rgb="FF000000"/>
      <name val="Arial"/>
      <family val="2"/>
    </font>
    <font>
      <b/>
      <sz val="14"/>
      <name val="Arial"/>
      <family val="2"/>
    </font>
    <font>
      <b/>
      <sz val="12"/>
      <name val="Tahoma"/>
      <family val="2"/>
    </font>
    <font>
      <sz val="12"/>
      <name val="Tahoma"/>
      <family val="2"/>
    </font>
    <font>
      <b/>
      <sz val="10"/>
      <color indexed="12"/>
      <name val="Rupee Foradian"/>
      <family val="2"/>
    </font>
    <font>
      <sz val="10"/>
      <name val="Arial"/>
    </font>
    <font>
      <b/>
      <sz val="11"/>
      <name val="Calibri"/>
      <family val="2"/>
    </font>
    <font>
      <sz val="10.5"/>
      <name val="Calibri"/>
      <family val="2"/>
    </font>
    <font>
      <sz val="9"/>
      <color indexed="81"/>
      <name val="Tahoma"/>
      <family val="2"/>
    </font>
    <font>
      <b/>
      <sz val="10"/>
      <color theme="1"/>
      <name val="Rupee Foradian"/>
      <family val="2"/>
    </font>
    <font>
      <b/>
      <sz val="9"/>
      <color theme="1"/>
      <name val="Rupee Foradian"/>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24" fillId="0" borderId="0"/>
    <xf numFmtId="9" fontId="27" fillId="0" borderId="0" applyFont="0" applyFill="0" applyBorder="0" applyAlignment="0" applyProtection="0"/>
    <xf numFmtId="0" fontId="2" fillId="0" borderId="0"/>
    <xf numFmtId="0" fontId="2" fillId="0" borderId="0"/>
    <xf numFmtId="0" fontId="34" fillId="0" borderId="0"/>
    <xf numFmtId="43" fontId="2" fillId="0" borderId="0" applyFont="0" applyFill="0" applyBorder="0" applyAlignment="0" applyProtection="0"/>
    <xf numFmtId="0" fontId="1" fillId="0" borderId="0"/>
    <xf numFmtId="0" fontId="1" fillId="0" borderId="0"/>
    <xf numFmtId="0" fontId="1" fillId="4" borderId="32" applyNumberFormat="0" applyFont="0" applyAlignment="0" applyProtection="0"/>
  </cellStyleXfs>
  <cellXfs count="272">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center" vertical="top"/>
    </xf>
    <xf numFmtId="0" fontId="2" fillId="0" borderId="8" xfId="0" applyFont="1" applyFill="1" applyBorder="1" applyAlignment="1">
      <alignment vertical="top" wrapText="1"/>
    </xf>
    <xf numFmtId="0" fontId="0" fillId="0" borderId="8" xfId="0" applyFill="1" applyBorder="1" applyAlignment="1">
      <alignment vertical="top" wrapText="1"/>
    </xf>
    <xf numFmtId="0" fontId="4" fillId="0" borderId="8" xfId="0" applyFont="1" applyFill="1" applyBorder="1" applyAlignment="1">
      <alignment vertical="top" wrapText="1"/>
    </xf>
    <xf numFmtId="0" fontId="6" fillId="0" borderId="8" xfId="0" applyFont="1" applyFill="1" applyBorder="1" applyAlignment="1">
      <alignment horizontal="center" vertical="top" wrapText="1"/>
    </xf>
    <xf numFmtId="0" fontId="0" fillId="0" borderId="0" xfId="0" applyFill="1" applyBorder="1" applyAlignment="1">
      <alignment horizontal="left" vertical="center"/>
    </xf>
    <xf numFmtId="0" fontId="0" fillId="0" borderId="2" xfId="0" applyFill="1" applyBorder="1" applyAlignment="1">
      <alignment horizontal="center" vertical="center" wrapText="1"/>
    </xf>
    <xf numFmtId="164"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0" fillId="0" borderId="0" xfId="0" applyFill="1" applyBorder="1" applyAlignment="1">
      <alignment horizontal="center" vertical="top" wrapText="1"/>
    </xf>
    <xf numFmtId="0" fontId="16" fillId="0" borderId="0" xfId="0" applyFont="1" applyFill="1" applyBorder="1" applyAlignment="1">
      <alignment horizontal="left" vertical="top"/>
    </xf>
    <xf numFmtId="0" fontId="0" fillId="0" borderId="0" xfId="0" applyFill="1" applyBorder="1" applyAlignment="1">
      <alignment horizontal="center" vertical="center"/>
    </xf>
    <xf numFmtId="164" fontId="7" fillId="0" borderId="0" xfId="0" applyNumberFormat="1" applyFont="1" applyFill="1" applyBorder="1" applyAlignment="1">
      <alignment horizontal="center" vertical="center" wrapText="1"/>
    </xf>
    <xf numFmtId="164" fontId="7" fillId="0" borderId="8"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applyFill="1" applyBorder="1" applyAlignment="1">
      <alignment vertical="top" wrapText="1"/>
    </xf>
    <xf numFmtId="0" fontId="17" fillId="0" borderId="4" xfId="0" applyFont="1" applyFill="1" applyBorder="1" applyAlignment="1">
      <alignment horizontal="center" vertical="top" wrapText="1"/>
    </xf>
    <xf numFmtId="0" fontId="0" fillId="0" borderId="8" xfId="0" applyFill="1" applyBorder="1" applyAlignment="1">
      <alignment horizontal="left" vertical="top"/>
    </xf>
    <xf numFmtId="0" fontId="2" fillId="0" borderId="0" xfId="0" applyFont="1" applyFill="1" applyBorder="1" applyAlignment="1">
      <alignment horizontal="center" vertical="top" wrapText="1"/>
    </xf>
    <xf numFmtId="0" fontId="4" fillId="0" borderId="0" xfId="0" applyFont="1" applyFill="1" applyBorder="1" applyAlignment="1">
      <alignment vertical="top" wrapText="1"/>
    </xf>
    <xf numFmtId="0" fontId="12" fillId="0" borderId="12" xfId="0" applyFont="1" applyFill="1" applyBorder="1" applyAlignment="1">
      <alignment horizontal="center" vertical="top"/>
    </xf>
    <xf numFmtId="0" fontId="2" fillId="0" borderId="8" xfId="0" applyFont="1" applyFill="1" applyBorder="1" applyAlignment="1">
      <alignment horizontal="left" vertical="top"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top"/>
    </xf>
    <xf numFmtId="0" fontId="9" fillId="0" borderId="8" xfId="0" applyFont="1" applyFill="1" applyBorder="1" applyAlignment="1">
      <alignment horizontal="center" vertical="top" wrapText="1"/>
    </xf>
    <xf numFmtId="0" fontId="9" fillId="0" borderId="8" xfId="0" applyFont="1" applyFill="1" applyBorder="1" applyAlignment="1">
      <alignment horizontal="left" vertical="top" wrapText="1"/>
    </xf>
    <xf numFmtId="0" fontId="12"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20" fillId="2" borderId="8" xfId="0" applyFont="1" applyFill="1" applyBorder="1" applyAlignment="1">
      <alignment horizontal="center" vertical="center" wrapText="1"/>
    </xf>
    <xf numFmtId="2" fontId="22" fillId="0" borderId="8" xfId="0" applyNumberFormat="1" applyFont="1" applyBorder="1" applyAlignment="1">
      <alignment horizontal="center" vertical="center"/>
    </xf>
    <xf numFmtId="2" fontId="22" fillId="0" borderId="8" xfId="0" applyNumberFormat="1" applyFont="1" applyFill="1" applyBorder="1" applyAlignment="1">
      <alignment horizontal="center" vertical="center"/>
    </xf>
    <xf numFmtId="2" fontId="22" fillId="3" borderId="14" xfId="0" applyNumberFormat="1" applyFont="1" applyFill="1" applyBorder="1" applyAlignment="1">
      <alignment horizontal="center" vertical="center"/>
    </xf>
    <xf numFmtId="2" fontId="9" fillId="0" borderId="8" xfId="0" applyNumberFormat="1" applyFont="1" applyFill="1" applyBorder="1" applyAlignment="1">
      <alignment horizontal="center" vertical="top" wrapText="1"/>
    </xf>
    <xf numFmtId="0" fontId="24" fillId="0" borderId="0" xfId="1" applyFill="1" applyBorder="1" applyAlignment="1">
      <alignment horizontal="left" vertical="top"/>
    </xf>
    <xf numFmtId="0" fontId="24" fillId="0" borderId="0" xfId="1" applyFill="1" applyBorder="1" applyAlignment="1">
      <alignment horizontal="center" vertical="top"/>
    </xf>
    <xf numFmtId="164" fontId="7" fillId="0" borderId="0" xfId="1" applyNumberFormat="1" applyFont="1" applyFill="1" applyBorder="1" applyAlignment="1">
      <alignment horizontal="center" vertical="top"/>
    </xf>
    <xf numFmtId="0" fontId="3" fillId="0" borderId="0" xfId="1" applyFont="1" applyFill="1" applyBorder="1" applyAlignment="1">
      <alignment horizontal="center" vertical="top"/>
    </xf>
    <xf numFmtId="1" fontId="2" fillId="0"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8" xfId="0" applyFill="1" applyBorder="1" applyAlignment="1">
      <alignment horizontal="center" vertical="center" wrapText="1"/>
    </xf>
    <xf numFmtId="2" fontId="7" fillId="0" borderId="8" xfId="0" applyNumberFormat="1" applyFont="1" applyFill="1" applyBorder="1" applyAlignment="1">
      <alignment horizontal="center" vertical="center" wrapText="1"/>
    </xf>
    <xf numFmtId="0" fontId="7" fillId="2" borderId="8" xfId="0" applyFont="1" applyFill="1" applyBorder="1" applyAlignment="1">
      <alignment horizontal="center" vertical="center" wrapText="1"/>
    </xf>
    <xf numFmtId="165" fontId="7" fillId="2" borderId="2" xfId="0" applyNumberFormat="1" applyFont="1" applyFill="1" applyBorder="1" applyAlignment="1">
      <alignment horizontal="center" vertical="center" wrapText="1"/>
    </xf>
    <xf numFmtId="0" fontId="24" fillId="0" borderId="0" xfId="1" applyFill="1" applyBorder="1" applyAlignment="1">
      <alignment horizontal="left" vertical="center"/>
    </xf>
    <xf numFmtId="0" fontId="2" fillId="2" borderId="8" xfId="0" applyFont="1" applyFill="1" applyBorder="1" applyAlignment="1">
      <alignment vertical="center" wrapText="1"/>
    </xf>
    <xf numFmtId="0" fontId="6" fillId="2" borderId="8" xfId="0" applyFont="1" applyFill="1" applyBorder="1" applyAlignment="1">
      <alignment vertical="center" wrapText="1"/>
    </xf>
    <xf numFmtId="0" fontId="6" fillId="0" borderId="8" xfId="0" applyFont="1" applyFill="1" applyBorder="1" applyAlignment="1">
      <alignment vertical="center" wrapText="1"/>
    </xf>
    <xf numFmtId="0" fontId="7" fillId="0" borderId="8" xfId="0" applyFont="1" applyFill="1" applyBorder="1" applyAlignment="1">
      <alignment horizontal="center" vertical="center" wrapText="1"/>
    </xf>
    <xf numFmtId="164" fontId="7" fillId="2" borderId="8" xfId="0" applyNumberFormat="1" applyFont="1" applyFill="1" applyBorder="1" applyAlignment="1">
      <alignment horizontal="center" vertical="center" wrapText="1"/>
    </xf>
    <xf numFmtId="0" fontId="26" fillId="2" borderId="8" xfId="0"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center" vertical="top" wrapText="1"/>
    </xf>
    <xf numFmtId="0" fontId="13" fillId="0"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5" xfId="0" applyFont="1" applyFill="1" applyBorder="1" applyAlignment="1">
      <alignment horizontal="left" vertical="top" wrapText="1"/>
    </xf>
    <xf numFmtId="2" fontId="22" fillId="0" borderId="16" xfId="0" applyNumberFormat="1" applyFont="1" applyBorder="1" applyAlignment="1">
      <alignment horizontal="center" vertical="center"/>
    </xf>
    <xf numFmtId="2" fontId="9" fillId="0" borderId="16" xfId="0" applyNumberFormat="1" applyFont="1" applyFill="1" applyBorder="1" applyAlignment="1">
      <alignment horizontal="center" vertical="top" wrapText="1"/>
    </xf>
    <xf numFmtId="0" fontId="0" fillId="0" borderId="17" xfId="0" applyFill="1" applyBorder="1" applyAlignment="1">
      <alignment horizontal="left" vertical="top"/>
    </xf>
    <xf numFmtId="0" fontId="9" fillId="0" borderId="18" xfId="0" applyFont="1" applyFill="1" applyBorder="1" applyAlignment="1">
      <alignment horizontal="left" vertical="top" wrapText="1"/>
    </xf>
    <xf numFmtId="0" fontId="0" fillId="0" borderId="19" xfId="0" applyFill="1" applyBorder="1" applyAlignment="1">
      <alignment horizontal="left" vertical="top"/>
    </xf>
    <xf numFmtId="0" fontId="9" fillId="0" borderId="20" xfId="0" applyFont="1" applyFill="1" applyBorder="1" applyAlignment="1">
      <alignment horizontal="left" vertical="top" wrapText="1"/>
    </xf>
    <xf numFmtId="2" fontId="9" fillId="0" borderId="14" xfId="0" applyNumberFormat="1" applyFont="1" applyFill="1" applyBorder="1" applyAlignment="1">
      <alignment horizontal="center" vertical="top" wrapText="1"/>
    </xf>
    <xf numFmtId="0" fontId="0" fillId="0" borderId="21" xfId="0" applyFill="1" applyBorder="1" applyAlignment="1">
      <alignment horizontal="left" vertical="top"/>
    </xf>
    <xf numFmtId="0" fontId="9" fillId="0" borderId="22" xfId="0" applyFont="1" applyFill="1" applyBorder="1" applyAlignment="1">
      <alignment horizontal="left" vertical="top" wrapText="1"/>
    </xf>
    <xf numFmtId="2" fontId="23" fillId="0" borderId="23" xfId="0" applyNumberFormat="1" applyFont="1" applyBorder="1" applyAlignment="1">
      <alignment horizontal="center" vertical="center"/>
    </xf>
    <xf numFmtId="0" fontId="0" fillId="0" borderId="24" xfId="0" applyFill="1" applyBorder="1" applyAlignment="1">
      <alignment horizontal="left" vertical="top"/>
    </xf>
    <xf numFmtId="0" fontId="10" fillId="0" borderId="0" xfId="1" applyFont="1" applyFill="1" applyBorder="1" applyAlignment="1">
      <alignment horizontal="center" vertical="top"/>
    </xf>
    <xf numFmtId="0" fontId="10" fillId="0" borderId="0" xfId="1" applyFont="1" applyFill="1" applyBorder="1" applyAlignment="1">
      <alignment horizontal="left" vertical="top"/>
    </xf>
    <xf numFmtId="0" fontId="3" fillId="0" borderId="11" xfId="1" applyFont="1" applyFill="1" applyBorder="1" applyAlignment="1">
      <alignment vertical="top" wrapText="1"/>
    </xf>
    <xf numFmtId="0" fontId="3" fillId="0" borderId="10" xfId="1" applyFont="1" applyFill="1" applyBorder="1" applyAlignment="1">
      <alignment vertical="top" wrapText="1"/>
    </xf>
    <xf numFmtId="0" fontId="10" fillId="0" borderId="13" xfId="1" applyFont="1" applyFill="1" applyBorder="1" applyAlignment="1">
      <alignment horizontal="center" vertical="top" wrapText="1"/>
    </xf>
    <xf numFmtId="0" fontId="10" fillId="0" borderId="7" xfId="1" applyFont="1" applyFill="1" applyBorder="1" applyAlignment="1">
      <alignment vertical="top" wrapText="1"/>
    </xf>
    <xf numFmtId="0" fontId="3" fillId="0" borderId="8" xfId="1" applyFont="1" applyFill="1" applyBorder="1" applyAlignment="1">
      <alignment horizontal="center" vertical="top" wrapText="1"/>
    </xf>
    <xf numFmtId="164" fontId="21" fillId="0" borderId="1" xfId="1" applyNumberFormat="1" applyFont="1" applyFill="1" applyBorder="1" applyAlignment="1">
      <alignment horizontal="center" vertical="top" wrapText="1"/>
    </xf>
    <xf numFmtId="0" fontId="10" fillId="0" borderId="2" xfId="1" applyFont="1" applyFill="1" applyBorder="1" applyAlignment="1">
      <alignment vertical="top" wrapText="1"/>
    </xf>
    <xf numFmtId="2" fontId="10" fillId="0" borderId="8" xfId="1" applyNumberFormat="1" applyFont="1" applyFill="1" applyBorder="1" applyAlignment="1">
      <alignment horizontal="center" vertical="center" wrapText="1"/>
    </xf>
    <xf numFmtId="0" fontId="3" fillId="0" borderId="2" xfId="1" applyFont="1" applyFill="1" applyBorder="1" applyAlignment="1">
      <alignment vertical="top" wrapText="1"/>
    </xf>
    <xf numFmtId="0" fontId="10" fillId="0" borderId="8" xfId="1" applyFont="1" applyFill="1" applyBorder="1" applyAlignment="1">
      <alignment horizontal="center" vertical="top" wrapText="1"/>
    </xf>
    <xf numFmtId="0" fontId="10" fillId="0" borderId="8" xfId="1" applyFont="1" applyFill="1" applyBorder="1" applyAlignment="1">
      <alignment horizontal="center" vertical="center" wrapText="1"/>
    </xf>
    <xf numFmtId="2" fontId="4" fillId="0" borderId="8" xfId="1" applyNumberFormat="1" applyFont="1" applyBorder="1" applyAlignment="1">
      <alignment horizontal="center" vertical="center" wrapText="1"/>
    </xf>
    <xf numFmtId="0" fontId="4" fillId="0" borderId="8" xfId="1" applyFont="1" applyBorder="1" applyAlignment="1">
      <alignment vertical="center" wrapText="1"/>
    </xf>
    <xf numFmtId="0" fontId="10" fillId="0" borderId="8" xfId="1" applyFont="1" applyFill="1" applyBorder="1" applyAlignment="1">
      <alignment horizontal="left" vertical="center"/>
    </xf>
    <xf numFmtId="0" fontId="10" fillId="0" borderId="8" xfId="1" applyFont="1" applyFill="1" applyBorder="1" applyAlignment="1">
      <alignment vertical="center" wrapText="1"/>
    </xf>
    <xf numFmtId="2" fontId="4" fillId="0" borderId="8" xfId="1" applyNumberFormat="1" applyFont="1" applyBorder="1" applyAlignment="1">
      <alignment vertical="center" wrapText="1"/>
    </xf>
    <xf numFmtId="0" fontId="4" fillId="0" borderId="8" xfId="1" applyFont="1" applyBorder="1" applyAlignment="1">
      <alignment horizontal="center" vertical="center" wrapText="1"/>
    </xf>
    <xf numFmtId="164" fontId="21" fillId="2" borderId="1" xfId="1" applyNumberFormat="1" applyFont="1" applyFill="1" applyBorder="1" applyAlignment="1">
      <alignment horizontal="center" vertical="top" wrapText="1"/>
    </xf>
    <xf numFmtId="0" fontId="10" fillId="2" borderId="2" xfId="1" applyFont="1" applyFill="1" applyBorder="1" applyAlignment="1">
      <alignment vertical="top" wrapText="1"/>
    </xf>
    <xf numFmtId="2" fontId="10" fillId="2" borderId="8" xfId="1" applyNumberFormat="1" applyFont="1" applyFill="1" applyBorder="1" applyAlignment="1">
      <alignment horizontal="center" vertical="center" wrapText="1"/>
    </xf>
    <xf numFmtId="0" fontId="10" fillId="0" borderId="1" xfId="1" applyFont="1" applyFill="1" applyBorder="1" applyAlignment="1">
      <alignment horizontal="center" vertical="top" wrapText="1"/>
    </xf>
    <xf numFmtId="10" fontId="10" fillId="0" borderId="8" xfId="1" applyNumberFormat="1" applyFont="1" applyFill="1" applyBorder="1" applyAlignment="1">
      <alignment horizontal="center" vertical="top" wrapText="1"/>
    </xf>
    <xf numFmtId="2" fontId="10" fillId="0" borderId="8" xfId="1" applyNumberFormat="1" applyFont="1" applyFill="1" applyBorder="1" applyAlignment="1">
      <alignment horizontal="center" vertical="top" wrapText="1"/>
    </xf>
    <xf numFmtId="0" fontId="10" fillId="0" borderId="8" xfId="1" applyFont="1" applyFill="1" applyBorder="1" applyAlignment="1">
      <alignment horizontal="left" vertical="top"/>
    </xf>
    <xf numFmtId="0" fontId="28" fillId="0" borderId="0" xfId="1" applyFont="1" applyFill="1" applyBorder="1" applyAlignment="1">
      <alignment horizontal="left" vertical="top"/>
    </xf>
    <xf numFmtId="167" fontId="10" fillId="0" borderId="8" xfId="1" applyNumberFormat="1" applyFont="1" applyFill="1" applyBorder="1" applyAlignment="1">
      <alignment horizontal="center" vertical="top" wrapText="1"/>
    </xf>
    <xf numFmtId="10" fontId="10" fillId="0" borderId="8" xfId="0" applyNumberFormat="1" applyFont="1" applyBorder="1" applyAlignment="1">
      <alignment horizontal="center" vertical="center" wrapText="1"/>
    </xf>
    <xf numFmtId="10" fontId="10" fillId="0" borderId="8" xfId="1" applyNumberFormat="1" applyFont="1" applyFill="1" applyBorder="1" applyAlignment="1">
      <alignment horizontal="center" vertical="center" wrapText="1"/>
    </xf>
    <xf numFmtId="10" fontId="10" fillId="0" borderId="8" xfId="2" applyNumberFormat="1" applyFont="1" applyBorder="1" applyAlignment="1">
      <alignment vertical="center" wrapText="1"/>
    </xf>
    <xf numFmtId="10" fontId="10" fillId="0" borderId="8" xfId="2" applyNumberFormat="1" applyFont="1" applyFill="1" applyBorder="1" applyAlignment="1">
      <alignment horizontal="center" vertical="center" wrapText="1"/>
    </xf>
    <xf numFmtId="0" fontId="10" fillId="0" borderId="0" xfId="0" applyFont="1" applyFill="1" applyBorder="1" applyAlignment="1">
      <alignment horizontal="center" vertical="top" wrapText="1"/>
    </xf>
    <xf numFmtId="164" fontId="10" fillId="0" borderId="0" xfId="0" applyNumberFormat="1" applyFont="1" applyFill="1" applyBorder="1" applyAlignment="1">
      <alignment horizontal="left" vertical="top"/>
    </xf>
    <xf numFmtId="0" fontId="3" fillId="0" borderId="0" xfId="0" applyFont="1" applyFill="1" applyBorder="1" applyAlignment="1">
      <alignment vertical="top" wrapText="1"/>
    </xf>
    <xf numFmtId="0" fontId="0" fillId="0" borderId="9" xfId="0" applyFill="1" applyBorder="1" applyAlignment="1">
      <alignment horizontal="center" vertical="top"/>
    </xf>
    <xf numFmtId="0" fontId="0" fillId="0" borderId="11" xfId="0" applyFill="1" applyBorder="1" applyAlignment="1">
      <alignment horizontal="center" vertical="top"/>
    </xf>
    <xf numFmtId="0" fontId="0" fillId="0" borderId="10" xfId="0" applyFill="1" applyBorder="1" applyAlignment="1">
      <alignment horizontal="center" vertical="top"/>
    </xf>
    <xf numFmtId="0" fontId="12" fillId="0" borderId="0" xfId="0" applyFont="1" applyFill="1" applyBorder="1" applyAlignment="1">
      <alignment horizontal="center" vertical="top"/>
    </xf>
    <xf numFmtId="0" fontId="10" fillId="0" borderId="0" xfId="0" applyFont="1" applyFill="1" applyBorder="1" applyAlignment="1">
      <alignment horizontal="left" vertical="top" wrapText="1"/>
    </xf>
    <xf numFmtId="0" fontId="2" fillId="0" borderId="8" xfId="0" applyFont="1" applyFill="1" applyBorder="1" applyAlignment="1">
      <alignment horizontal="left" vertical="center" wrapText="1"/>
    </xf>
    <xf numFmtId="0" fontId="21" fillId="0" borderId="9"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17" fillId="0" borderId="8" xfId="0" applyFont="1" applyFill="1" applyBorder="1" applyAlignment="1">
      <alignment horizontal="center" vertical="center" wrapText="1"/>
    </xf>
    <xf numFmtId="0" fontId="13" fillId="0" borderId="0" xfId="0" applyFont="1" applyFill="1" applyBorder="1" applyAlignment="1">
      <alignment horizontal="left" vertical="top" wrapText="1"/>
    </xf>
    <xf numFmtId="2" fontId="18" fillId="0" borderId="9" xfId="0" applyNumberFormat="1" applyFont="1" applyBorder="1" applyAlignment="1">
      <alignment horizontal="center" vertical="center" wrapText="1"/>
    </xf>
    <xf numFmtId="2" fontId="18" fillId="0" borderId="10" xfId="0" applyNumberFormat="1" applyFont="1" applyBorder="1" applyAlignment="1">
      <alignment horizontal="center" vertical="center" wrapText="1"/>
    </xf>
    <xf numFmtId="2" fontId="6" fillId="0" borderId="8" xfId="0" applyNumberFormat="1" applyFont="1" applyFill="1" applyBorder="1" applyAlignment="1">
      <alignment horizontal="center" vertical="top" wrapText="1"/>
    </xf>
    <xf numFmtId="0" fontId="6" fillId="0" borderId="8" xfId="0" applyFont="1" applyFill="1" applyBorder="1" applyAlignment="1">
      <alignment horizontal="center" vertical="top"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0" fillId="0" borderId="9" xfId="0" applyFill="1" applyBorder="1" applyAlignment="1">
      <alignment horizontal="center" vertical="top" wrapText="1"/>
    </xf>
    <xf numFmtId="0" fontId="0" fillId="0" borderId="10" xfId="0" applyFill="1" applyBorder="1" applyAlignment="1">
      <alignment horizontal="center" vertical="top" wrapText="1"/>
    </xf>
    <xf numFmtId="0" fontId="0" fillId="0" borderId="8" xfId="0" applyFill="1" applyBorder="1" applyAlignment="1">
      <alignment horizontal="center" vertical="center"/>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0"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10" xfId="0" applyFont="1" applyFill="1" applyBorder="1" applyAlignment="1">
      <alignment horizontal="center" vertical="top" wrapText="1"/>
    </xf>
    <xf numFmtId="0" fontId="0" fillId="2" borderId="8" xfId="0" applyFill="1" applyBorder="1" applyAlignment="1">
      <alignment horizontal="left" vertical="center" wrapText="1"/>
    </xf>
    <xf numFmtId="0" fontId="18" fillId="0" borderId="8" xfId="0" applyFont="1" applyFill="1" applyBorder="1" applyAlignment="1">
      <alignment horizontal="left" vertical="center" wrapText="1"/>
    </xf>
    <xf numFmtId="0" fontId="0" fillId="0" borderId="8" xfId="0" applyFill="1" applyBorder="1" applyAlignment="1">
      <alignment horizontal="left" vertical="center" wrapText="1"/>
    </xf>
    <xf numFmtId="0" fontId="17" fillId="0" borderId="8"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3" xfId="0" applyFont="1" applyFill="1" applyBorder="1" applyAlignment="1">
      <alignment horizontal="center" vertical="top" wrapText="1"/>
    </xf>
    <xf numFmtId="0" fontId="17" fillId="0" borderId="5" xfId="0" applyFont="1" applyFill="1" applyBorder="1" applyAlignment="1">
      <alignment horizontal="center" vertical="top"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 fillId="2" borderId="9" xfId="0" quotePrefix="1"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0" xfId="0" applyFill="1" applyBorder="1" applyAlignment="1">
      <alignment horizontal="center" vertical="center" wrapText="1"/>
    </xf>
    <xf numFmtId="0" fontId="18" fillId="0" borderId="9"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0" xfId="0" applyFont="1" applyFill="1" applyBorder="1" applyAlignment="1">
      <alignment horizontal="left" vertical="top" wrapText="1"/>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0" fillId="0" borderId="9" xfId="1" applyFont="1" applyFill="1" applyBorder="1" applyAlignment="1">
      <alignment horizontal="center" vertical="top" wrapText="1"/>
    </xf>
    <xf numFmtId="0" fontId="10" fillId="0" borderId="11" xfId="1" applyFont="1" applyFill="1" applyBorder="1" applyAlignment="1">
      <alignment horizontal="center" vertical="top" wrapText="1"/>
    </xf>
    <xf numFmtId="0" fontId="10" fillId="0" borderId="10" xfId="1" applyFont="1" applyFill="1" applyBorder="1" applyAlignment="1">
      <alignment horizontal="center" vertical="top" wrapText="1"/>
    </xf>
    <xf numFmtId="164" fontId="21" fillId="0" borderId="4" xfId="0" applyNumberFormat="1" applyFont="1" applyFill="1" applyBorder="1" applyAlignment="1">
      <alignment horizontal="left" vertical="top" wrapText="1"/>
    </xf>
    <xf numFmtId="164" fontId="4" fillId="0" borderId="0" xfId="0" applyNumberFormat="1" applyFont="1" applyFill="1" applyBorder="1" applyAlignment="1">
      <alignment horizontal="left" vertical="top" wrapText="1"/>
    </xf>
    <xf numFmtId="164" fontId="10" fillId="0" borderId="0" xfId="0" applyNumberFormat="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9" xfId="1" applyFont="1" applyFill="1" applyBorder="1" applyAlignment="1">
      <alignment horizontal="center" vertical="top" wrapText="1"/>
    </xf>
    <xf numFmtId="0" fontId="3" fillId="0" borderId="11" xfId="1" applyFont="1" applyFill="1" applyBorder="1" applyAlignment="1">
      <alignment horizontal="center" vertical="top" wrapText="1"/>
    </xf>
    <xf numFmtId="0" fontId="3" fillId="0" borderId="10" xfId="1" applyFont="1" applyFill="1" applyBorder="1" applyAlignment="1">
      <alignment horizontal="center" vertical="top" wrapText="1"/>
    </xf>
    <xf numFmtId="0" fontId="29" fillId="0" borderId="25" xfId="1" applyFont="1" applyFill="1" applyBorder="1" applyAlignment="1">
      <alignment horizontal="center" vertical="center" wrapText="1"/>
    </xf>
    <xf numFmtId="0" fontId="29" fillId="0" borderId="26" xfId="1" applyFont="1" applyFill="1" applyBorder="1" applyAlignment="1">
      <alignment horizontal="center" vertical="center" wrapText="1"/>
    </xf>
    <xf numFmtId="0" fontId="29" fillId="0" borderId="27" xfId="1" applyFont="1" applyFill="1" applyBorder="1" applyAlignment="1">
      <alignment horizontal="center" vertical="center" wrapText="1"/>
    </xf>
    <xf numFmtId="0" fontId="29" fillId="0" borderId="28" xfId="1" applyFont="1" applyFill="1" applyBorder="1" applyAlignment="1">
      <alignment horizontal="center" vertical="center" wrapText="1"/>
    </xf>
    <xf numFmtId="0" fontId="29" fillId="0" borderId="0" xfId="1" applyFont="1" applyFill="1" applyBorder="1" applyAlignment="1">
      <alignment horizontal="center" vertical="center" wrapText="1"/>
    </xf>
    <xf numFmtId="0" fontId="29" fillId="0" borderId="29" xfId="1" applyFont="1" applyFill="1" applyBorder="1" applyAlignment="1">
      <alignment horizontal="center" vertical="center" wrapText="1"/>
    </xf>
    <xf numFmtId="0" fontId="29" fillId="0" borderId="30"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29" fillId="0" borderId="31" xfId="1" applyFont="1" applyFill="1" applyBorder="1" applyAlignment="1">
      <alignment horizontal="center" vertical="center" wrapText="1"/>
    </xf>
    <xf numFmtId="0" fontId="3" fillId="0" borderId="9" xfId="1" applyFont="1" applyFill="1" applyBorder="1" applyAlignment="1">
      <alignment horizontal="left" vertical="top" wrapText="1"/>
    </xf>
    <xf numFmtId="0" fontId="3" fillId="0" borderId="11" xfId="1" applyFont="1" applyFill="1" applyBorder="1" applyAlignment="1">
      <alignment horizontal="left" vertical="top" wrapText="1"/>
    </xf>
    <xf numFmtId="166" fontId="3" fillId="0" borderId="9" xfId="1" applyNumberFormat="1" applyFont="1" applyFill="1" applyBorder="1" applyAlignment="1">
      <alignment horizontal="center" vertical="top" wrapText="1"/>
    </xf>
    <xf numFmtId="166" fontId="3" fillId="0" borderId="11" xfId="1" applyNumberFormat="1" applyFont="1" applyFill="1" applyBorder="1" applyAlignment="1">
      <alignment horizontal="center" vertical="top" wrapText="1"/>
    </xf>
    <xf numFmtId="166" fontId="3" fillId="0" borderId="10" xfId="1" applyNumberFormat="1" applyFont="1" applyFill="1" applyBorder="1" applyAlignment="1">
      <alignment horizontal="center" vertical="top" wrapText="1"/>
    </xf>
    <xf numFmtId="0" fontId="2" fillId="0" borderId="0" xfId="3" applyFont="1" applyFill="1" applyAlignment="1">
      <alignment horizontal="center" vertical="center"/>
    </xf>
    <xf numFmtId="0" fontId="3" fillId="0" borderId="0" xfId="3" applyFont="1" applyFill="1" applyBorder="1" applyAlignment="1">
      <alignment horizontal="left" vertical="center"/>
    </xf>
    <xf numFmtId="0" fontId="2" fillId="0" borderId="0" xfId="3" applyFont="1" applyFill="1" applyBorder="1" applyAlignment="1">
      <alignment vertical="center"/>
    </xf>
    <xf numFmtId="0" fontId="2" fillId="0" borderId="0" xfId="3" applyFont="1" applyFill="1" applyAlignment="1">
      <alignment vertical="center"/>
    </xf>
    <xf numFmtId="0" fontId="31" fillId="0" borderId="0" xfId="3" applyFont="1" applyFill="1" applyBorder="1" applyAlignment="1">
      <alignment horizontal="left" vertical="center"/>
    </xf>
    <xf numFmtId="168" fontId="31" fillId="0" borderId="0" xfId="3" applyNumberFormat="1" applyFont="1" applyFill="1" applyBorder="1" applyAlignment="1">
      <alignment horizontal="left" vertical="center"/>
    </xf>
    <xf numFmtId="0" fontId="31" fillId="0" borderId="0" xfId="3" applyFont="1" applyFill="1" applyBorder="1" applyAlignment="1">
      <alignment horizontal="center" vertical="center"/>
    </xf>
    <xf numFmtId="168" fontId="32" fillId="0" borderId="0" xfId="3" applyNumberFormat="1" applyFont="1" applyFill="1" applyAlignment="1">
      <alignment horizontal="left" vertical="center"/>
    </xf>
    <xf numFmtId="0" fontId="32" fillId="0" borderId="0" xfId="3" applyFont="1" applyFill="1" applyAlignment="1">
      <alignment horizontal="left" vertical="center"/>
    </xf>
    <xf numFmtId="0" fontId="32" fillId="0" borderId="0" xfId="3" applyFont="1" applyFill="1" applyAlignment="1">
      <alignment horizontal="center" vertical="center"/>
    </xf>
    <xf numFmtId="0" fontId="32" fillId="0" borderId="0" xfId="3" applyFont="1" applyFill="1" applyBorder="1" applyAlignment="1">
      <alignment horizontal="left" vertical="center"/>
    </xf>
    <xf numFmtId="0" fontId="32" fillId="0" borderId="0" xfId="3" applyFont="1" applyFill="1" applyBorder="1" applyAlignment="1">
      <alignment horizontal="center" vertical="center"/>
    </xf>
    <xf numFmtId="0" fontId="6" fillId="0" borderId="8" xfId="3" applyFont="1" applyFill="1" applyBorder="1" applyAlignment="1">
      <alignment horizontal="center" vertical="center" wrapText="1"/>
    </xf>
    <xf numFmtId="1" fontId="33" fillId="0" borderId="8" xfId="4" applyNumberFormat="1" applyFont="1" applyFill="1" applyBorder="1" applyAlignment="1" applyProtection="1">
      <alignment horizontal="center" vertical="center" wrapText="1"/>
      <protection locked="0"/>
    </xf>
    <xf numFmtId="0" fontId="2" fillId="0" borderId="0" xfId="3" applyFont="1" applyFill="1" applyAlignment="1">
      <alignment vertical="center" wrapText="1"/>
    </xf>
    <xf numFmtId="0" fontId="6" fillId="0" borderId="8" xfId="3" applyFont="1" applyFill="1" applyBorder="1" applyAlignment="1">
      <alignment horizontal="center" vertical="center"/>
    </xf>
    <xf numFmtId="0" fontId="2" fillId="0" borderId="8" xfId="3" applyFont="1" applyFill="1" applyBorder="1" applyAlignment="1">
      <alignment vertical="center"/>
    </xf>
    <xf numFmtId="0" fontId="2" fillId="0" borderId="8" xfId="3" applyFont="1" applyFill="1" applyBorder="1" applyAlignment="1">
      <alignment horizontal="center" vertical="center"/>
    </xf>
    <xf numFmtId="0" fontId="6" fillId="0" borderId="8" xfId="3" applyFont="1" applyFill="1" applyBorder="1" applyAlignment="1">
      <alignment vertical="center"/>
    </xf>
    <xf numFmtId="168" fontId="2" fillId="0" borderId="8" xfId="3" applyNumberFormat="1" applyFont="1" applyFill="1" applyBorder="1" applyAlignment="1">
      <alignment vertical="center"/>
    </xf>
    <xf numFmtId="168" fontId="2" fillId="0" borderId="8" xfId="3" applyNumberFormat="1" applyFont="1" applyFill="1" applyBorder="1" applyAlignment="1">
      <alignment horizontal="center" vertical="center"/>
    </xf>
    <xf numFmtId="0" fontId="9" fillId="0" borderId="8" xfId="5" applyFont="1" applyFill="1" applyBorder="1" applyAlignment="1">
      <alignment horizontal="justify" vertical="center"/>
    </xf>
    <xf numFmtId="168" fontId="2" fillId="0" borderId="0" xfId="3" applyNumberFormat="1" applyFont="1" applyFill="1" applyAlignment="1">
      <alignment vertical="center"/>
    </xf>
    <xf numFmtId="43" fontId="2" fillId="0" borderId="0" xfId="3" applyNumberFormat="1" applyFont="1" applyFill="1" applyAlignment="1">
      <alignment vertical="center"/>
    </xf>
    <xf numFmtId="168" fontId="2" fillId="0" borderId="8" xfId="3" applyNumberFormat="1" applyFont="1" applyFill="1" applyBorder="1" applyAlignment="1">
      <alignment vertical="center" wrapText="1"/>
    </xf>
    <xf numFmtId="0" fontId="36" fillId="0" borderId="8" xfId="5" applyFont="1" applyFill="1" applyBorder="1" applyAlignment="1">
      <alignment horizontal="justify" vertical="center" wrapText="1"/>
    </xf>
    <xf numFmtId="168" fontId="6" fillId="0" borderId="8" xfId="3" applyNumberFormat="1" applyFont="1" applyFill="1" applyBorder="1" applyAlignment="1">
      <alignment vertical="center"/>
    </xf>
    <xf numFmtId="168" fontId="6" fillId="0" borderId="8" xfId="3" applyNumberFormat="1" applyFont="1" applyFill="1" applyBorder="1" applyAlignment="1">
      <alignment horizontal="center" vertical="center"/>
    </xf>
    <xf numFmtId="0" fontId="9" fillId="0" borderId="8" xfId="5" applyFont="1" applyFill="1" applyBorder="1" applyAlignment="1">
      <alignment vertical="center"/>
    </xf>
    <xf numFmtId="0" fontId="2" fillId="0" borderId="8" xfId="3" applyFont="1" applyFill="1" applyBorder="1" applyAlignment="1">
      <alignment horizontal="left" vertical="center" wrapText="1"/>
    </xf>
    <xf numFmtId="0" fontId="34" fillId="0" borderId="8" xfId="5" applyFont="1" applyFill="1" applyBorder="1" applyAlignment="1">
      <alignment vertical="center" wrapText="1"/>
    </xf>
    <xf numFmtId="0" fontId="2" fillId="0" borderId="14" xfId="3" applyFont="1" applyFill="1" applyBorder="1" applyAlignment="1">
      <alignment vertical="center" wrapText="1"/>
    </xf>
    <xf numFmtId="0" fontId="2" fillId="0" borderId="8" xfId="5" applyFont="1" applyFill="1" applyBorder="1" applyAlignment="1">
      <alignment vertical="center" wrapText="1"/>
    </xf>
    <xf numFmtId="0" fontId="2" fillId="0" borderId="8" xfId="3" applyFont="1" applyFill="1" applyBorder="1" applyAlignment="1">
      <alignment vertical="center" wrapText="1"/>
    </xf>
    <xf numFmtId="0" fontId="6" fillId="0" borderId="0" xfId="3" applyFont="1" applyFill="1" applyAlignment="1">
      <alignment vertical="center"/>
    </xf>
    <xf numFmtId="43" fontId="2" fillId="0" borderId="8" xfId="3" applyNumberFormat="1" applyFont="1" applyFill="1" applyBorder="1" applyAlignment="1">
      <alignment vertical="center" wrapText="1"/>
    </xf>
    <xf numFmtId="0" fontId="2" fillId="0" borderId="0" xfId="3" applyFont="1" applyFill="1" applyAlignment="1">
      <alignment horizontal="center"/>
    </xf>
    <xf numFmtId="0" fontId="3" fillId="0" borderId="0" xfId="3" applyFont="1" applyFill="1" applyBorder="1" applyAlignment="1">
      <alignment horizontal="left"/>
    </xf>
    <xf numFmtId="0" fontId="2" fillId="0" borderId="0" xfId="3" applyFont="1" applyFill="1" applyBorder="1"/>
    <xf numFmtId="0" fontId="2" fillId="0" borderId="0" xfId="3" applyFont="1" applyFill="1" applyAlignment="1">
      <alignment wrapText="1"/>
    </xf>
    <xf numFmtId="0" fontId="2" fillId="0" borderId="0" xfId="3" applyFont="1" applyFill="1"/>
    <xf numFmtId="0" fontId="31" fillId="0" borderId="0" xfId="3" applyFont="1" applyFill="1" applyBorder="1" applyAlignment="1">
      <alignment horizontal="left"/>
    </xf>
    <xf numFmtId="168" fontId="31" fillId="0" borderId="0" xfId="3" applyNumberFormat="1" applyFont="1" applyFill="1" applyBorder="1" applyAlignment="1">
      <alignment horizontal="left"/>
    </xf>
    <xf numFmtId="0" fontId="31" fillId="0" borderId="0" xfId="3" applyFont="1" applyFill="1" applyBorder="1" applyAlignment="1">
      <alignment horizontal="left" wrapText="1"/>
    </xf>
    <xf numFmtId="168" fontId="32" fillId="0" borderId="0" xfId="3" applyNumberFormat="1" applyFont="1" applyFill="1" applyAlignment="1">
      <alignment horizontal="left"/>
    </xf>
    <xf numFmtId="0" fontId="32" fillId="0" borderId="0" xfId="3" applyFont="1" applyFill="1" applyAlignment="1">
      <alignment horizontal="left"/>
    </xf>
    <xf numFmtId="0" fontId="32" fillId="0" borderId="0" xfId="3" applyFont="1" applyFill="1" applyAlignment="1">
      <alignment horizontal="left" wrapText="1"/>
    </xf>
    <xf numFmtId="0" fontId="31" fillId="0" borderId="0" xfId="3" applyFont="1" applyFill="1" applyBorder="1" applyAlignment="1">
      <alignment horizontal="left" vertical="top"/>
    </xf>
    <xf numFmtId="0" fontId="32" fillId="0" borderId="0" xfId="3" applyFont="1" applyFill="1" applyBorder="1" applyAlignment="1">
      <alignment horizontal="left" vertical="top"/>
    </xf>
    <xf numFmtId="0" fontId="32" fillId="0" borderId="0" xfId="3" applyFont="1" applyFill="1" applyBorder="1" applyAlignment="1">
      <alignment horizontal="left" vertical="top" wrapText="1"/>
    </xf>
    <xf numFmtId="0" fontId="6" fillId="0" borderId="8" xfId="3" applyFont="1" applyFill="1" applyBorder="1" applyAlignment="1">
      <alignment horizontal="center"/>
    </xf>
    <xf numFmtId="0" fontId="2" fillId="0" borderId="8" xfId="3" applyFont="1" applyFill="1" applyBorder="1" applyAlignment="1">
      <alignment wrapText="1"/>
    </xf>
    <xf numFmtId="0" fontId="6" fillId="0" borderId="8" xfId="3" applyFont="1" applyFill="1" applyBorder="1" applyAlignment="1">
      <alignment horizontal="left" vertical="center"/>
    </xf>
    <xf numFmtId="0" fontId="2" fillId="0" borderId="8" xfId="3" applyFont="1" applyFill="1" applyBorder="1" applyAlignment="1">
      <alignment horizontal="left" vertical="center"/>
    </xf>
    <xf numFmtId="168" fontId="2" fillId="0" borderId="8" xfId="3" applyNumberFormat="1" applyFont="1" applyFill="1" applyBorder="1" applyAlignment="1">
      <alignment horizontal="left" vertical="center"/>
    </xf>
    <xf numFmtId="168" fontId="2" fillId="0" borderId="0" xfId="3" applyNumberFormat="1" applyFont="1" applyFill="1"/>
    <xf numFmtId="0" fontId="9" fillId="0" borderId="8" xfId="5" applyFont="1" applyFill="1" applyBorder="1" applyAlignment="1">
      <alignment horizontal="justify" wrapText="1"/>
    </xf>
    <xf numFmtId="168" fontId="6" fillId="0" borderId="8" xfId="3" applyNumberFormat="1" applyFont="1" applyFill="1" applyBorder="1" applyAlignment="1">
      <alignment horizontal="left" vertical="center"/>
    </xf>
    <xf numFmtId="0" fontId="2" fillId="0" borderId="8" xfId="5" applyFont="1" applyFill="1" applyBorder="1" applyAlignment="1">
      <alignment vertical="top" wrapText="1"/>
    </xf>
    <xf numFmtId="0" fontId="2" fillId="0" borderId="8" xfId="3" applyFont="1" applyFill="1" applyBorder="1" applyAlignment="1">
      <alignment horizontal="center"/>
    </xf>
    <xf numFmtId="0" fontId="9" fillId="0" borderId="8" xfId="5" applyFont="1" applyFill="1" applyBorder="1" applyAlignment="1">
      <alignment wrapText="1"/>
    </xf>
    <xf numFmtId="0" fontId="34" fillId="0" borderId="8" xfId="5" applyFill="1" applyBorder="1" applyAlignment="1">
      <alignment vertical="top" wrapText="1"/>
    </xf>
    <xf numFmtId="0" fontId="6" fillId="0" borderId="0" xfId="3" applyFont="1" applyFill="1"/>
    <xf numFmtId="1" fontId="38" fillId="0" borderId="8" xfId="4" applyNumberFormat="1" applyFont="1" applyFill="1" applyBorder="1" applyAlignment="1" applyProtection="1">
      <alignment horizontal="center" vertical="center" wrapText="1"/>
      <protection locked="0"/>
    </xf>
    <xf numFmtId="1" fontId="39" fillId="0" borderId="8" xfId="4" applyNumberFormat="1" applyFont="1" applyFill="1" applyBorder="1" applyAlignment="1" applyProtection="1">
      <alignment horizontal="center" vertical="center" wrapText="1"/>
      <protection locked="0"/>
    </xf>
    <xf numFmtId="0" fontId="6" fillId="0" borderId="8" xfId="3" applyFont="1" applyFill="1" applyBorder="1" applyAlignment="1">
      <alignment vertical="center" wrapText="1"/>
    </xf>
    <xf numFmtId="169" fontId="2" fillId="0" borderId="8" xfId="3" applyNumberFormat="1" applyFont="1" applyFill="1" applyBorder="1" applyAlignment="1">
      <alignment vertical="center" wrapText="1"/>
    </xf>
    <xf numFmtId="43" fontId="2" fillId="0" borderId="0" xfId="3" applyNumberFormat="1" applyFont="1" applyFill="1"/>
    <xf numFmtId="168" fontId="6" fillId="0" borderId="8" xfId="3" applyNumberFormat="1" applyFont="1" applyFill="1" applyBorder="1" applyAlignment="1">
      <alignment vertical="center" wrapText="1"/>
    </xf>
    <xf numFmtId="0" fontId="9" fillId="0" borderId="8" xfId="5" applyFont="1" applyFill="1" applyBorder="1" applyAlignment="1">
      <alignment horizontal="justify" vertical="center" wrapText="1"/>
    </xf>
    <xf numFmtId="0" fontId="2" fillId="0" borderId="8" xfId="3" applyFont="1" applyFill="1" applyBorder="1" applyAlignment="1">
      <alignment horizontal="center" vertical="center" wrapText="1"/>
    </xf>
    <xf numFmtId="0" fontId="9" fillId="0" borderId="8" xfId="5" applyFont="1" applyFill="1" applyBorder="1" applyAlignment="1">
      <alignment vertical="center" wrapText="1"/>
    </xf>
    <xf numFmtId="0" fontId="2" fillId="0" borderId="33" xfId="3" applyFont="1" applyFill="1" applyBorder="1" applyAlignment="1">
      <alignment vertical="center" wrapText="1"/>
    </xf>
    <xf numFmtId="0" fontId="2" fillId="0" borderId="34" xfId="3" applyFont="1" applyFill="1" applyBorder="1" applyAlignment="1">
      <alignment vertical="center" wrapText="1"/>
    </xf>
    <xf numFmtId="168" fontId="2" fillId="0" borderId="0" xfId="3" applyNumberFormat="1" applyFont="1" applyFill="1" applyBorder="1"/>
    <xf numFmtId="168" fontId="32" fillId="0" borderId="0" xfId="3" applyNumberFormat="1" applyFont="1" applyFill="1" applyBorder="1" applyAlignment="1">
      <alignment horizontal="left" vertical="top"/>
    </xf>
    <xf numFmtId="168" fontId="33" fillId="0" borderId="8" xfId="4" applyNumberFormat="1" applyFont="1" applyFill="1" applyBorder="1" applyAlignment="1" applyProtection="1">
      <alignment horizontal="center" vertical="center" wrapText="1"/>
      <protection locked="0"/>
    </xf>
    <xf numFmtId="168" fontId="6" fillId="0" borderId="8" xfId="3" applyNumberFormat="1" applyFont="1" applyFill="1" applyBorder="1" applyAlignment="1">
      <alignment horizontal="center"/>
    </xf>
    <xf numFmtId="0" fontId="2" fillId="0" borderId="8" xfId="3" applyFont="1" applyFill="1" applyBorder="1"/>
    <xf numFmtId="43" fontId="2" fillId="0" borderId="8" xfId="3" applyNumberFormat="1" applyFont="1" applyFill="1" applyBorder="1" applyAlignment="1">
      <alignment horizontal="left" vertical="center" wrapText="1"/>
    </xf>
    <xf numFmtId="0" fontId="2" fillId="0" borderId="8" xfId="6" applyNumberFormat="1" applyFont="1" applyFill="1" applyBorder="1" applyAlignment="1">
      <alignment vertical="top" wrapText="1"/>
    </xf>
    <xf numFmtId="168" fontId="2" fillId="0" borderId="8" xfId="3" applyNumberFormat="1" applyFont="1" applyFill="1" applyBorder="1" applyAlignment="1">
      <alignment vertical="top" wrapText="1"/>
    </xf>
  </cellXfs>
  <cellStyles count="10">
    <cellStyle name="Comma 2" xfId="6"/>
    <cellStyle name="Normal" xfId="0" builtinId="0"/>
    <cellStyle name="Normal 2" xfId="1"/>
    <cellStyle name="Normal 2 2" xfId="7"/>
    <cellStyle name="Normal 2 3" xfId="8"/>
    <cellStyle name="Normal 3" xfId="3"/>
    <cellStyle name="Normal 4" xfId="5"/>
    <cellStyle name="Normal_Linkage BS Dec09" xfId="4"/>
    <cellStyle name="Note 2" xfId="9"/>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N84"/>
  <sheetViews>
    <sheetView view="pageBreakPreview" zoomScaleNormal="100" zoomScaleSheetLayoutView="100" workbookViewId="0">
      <selection activeCell="N40" sqref="N40"/>
    </sheetView>
  </sheetViews>
  <sheetFormatPr defaultRowHeight="12.75"/>
  <cols>
    <col min="1" max="1" width="2.33203125" customWidth="1"/>
    <col min="2" max="2" width="6.5" style="16" customWidth="1"/>
    <col min="3" max="3" width="5.6640625" customWidth="1"/>
    <col min="4" max="4" width="25.6640625" customWidth="1"/>
    <col min="5" max="5" width="13.83203125" style="3" customWidth="1"/>
    <col min="6" max="10" width="13.83203125" customWidth="1"/>
  </cols>
  <sheetData>
    <row r="1" spans="2:10">
      <c r="I1" s="2" t="s">
        <v>26</v>
      </c>
    </row>
    <row r="2" spans="2:10">
      <c r="I2" s="15" t="s">
        <v>78</v>
      </c>
    </row>
    <row r="3" spans="2:10" ht="39" customHeight="1">
      <c r="B3" s="143" t="s">
        <v>66</v>
      </c>
      <c r="C3" s="143"/>
      <c r="D3" s="143"/>
      <c r="E3" s="143"/>
      <c r="F3" s="143"/>
      <c r="G3" s="143"/>
      <c r="H3" s="143"/>
      <c r="I3" s="143"/>
      <c r="J3" s="143"/>
    </row>
    <row r="4" spans="2:10" ht="8.25" customHeight="1">
      <c r="B4" s="144"/>
      <c r="C4" s="144"/>
      <c r="D4" s="144"/>
      <c r="E4" s="144"/>
      <c r="F4" s="144"/>
      <c r="G4" s="144"/>
      <c r="H4" s="144"/>
      <c r="I4" s="144"/>
      <c r="J4" s="145"/>
    </row>
    <row r="5" spans="2:10" ht="25.5" customHeight="1">
      <c r="B5" s="9"/>
      <c r="C5" s="146" t="s">
        <v>73</v>
      </c>
      <c r="D5" s="147"/>
      <c r="E5" s="12" t="s">
        <v>74</v>
      </c>
      <c r="F5" s="12" t="s">
        <v>75</v>
      </c>
      <c r="G5" s="12" t="s">
        <v>62</v>
      </c>
      <c r="H5" s="12" t="s">
        <v>76</v>
      </c>
      <c r="I5" s="12" t="s">
        <v>63</v>
      </c>
      <c r="J5" s="13" t="s">
        <v>64</v>
      </c>
    </row>
    <row r="6" spans="2:10" s="8" customFormat="1" ht="20.100000000000001" customHeight="1">
      <c r="B6" s="10">
        <v>1</v>
      </c>
      <c r="C6" s="140" t="s">
        <v>0</v>
      </c>
      <c r="D6" s="140"/>
      <c r="E6" s="19"/>
      <c r="F6" s="148" t="s">
        <v>134</v>
      </c>
      <c r="G6" s="149"/>
      <c r="H6" s="149"/>
      <c r="I6" s="149"/>
      <c r="J6" s="150"/>
    </row>
    <row r="7" spans="2:10" s="8" customFormat="1" ht="20.100000000000001" customHeight="1">
      <c r="B7" s="10">
        <v>2</v>
      </c>
      <c r="C7" s="140" t="s">
        <v>8</v>
      </c>
      <c r="D7" s="140"/>
      <c r="E7" s="19"/>
      <c r="F7" s="148" t="s">
        <v>135</v>
      </c>
      <c r="G7" s="149"/>
      <c r="H7" s="149"/>
      <c r="I7" s="149"/>
      <c r="J7" s="150"/>
    </row>
    <row r="8" spans="2:10" s="8" customFormat="1" ht="27" customHeight="1">
      <c r="B8" s="10">
        <v>3</v>
      </c>
      <c r="C8" s="140" t="s">
        <v>10</v>
      </c>
      <c r="D8" s="140"/>
      <c r="E8" s="22" t="s">
        <v>11</v>
      </c>
      <c r="F8" s="151">
        <v>480</v>
      </c>
      <c r="G8" s="152"/>
      <c r="H8" s="152"/>
      <c r="I8" s="152"/>
      <c r="J8" s="153"/>
    </row>
    <row r="9" spans="2:10" s="8" customFormat="1" ht="44.25" customHeight="1">
      <c r="B9" s="10">
        <v>4</v>
      </c>
      <c r="C9" s="140" t="s">
        <v>12</v>
      </c>
      <c r="D9" s="140"/>
      <c r="E9" s="19" t="s">
        <v>13</v>
      </c>
      <c r="F9" s="148" t="s">
        <v>129</v>
      </c>
      <c r="G9" s="149"/>
      <c r="H9" s="149"/>
      <c r="I9" s="149"/>
      <c r="J9" s="150"/>
    </row>
    <row r="10" spans="2:10" s="8" customFormat="1" ht="20.100000000000001" customHeight="1">
      <c r="B10" s="10">
        <v>5</v>
      </c>
      <c r="C10" s="140" t="s">
        <v>14</v>
      </c>
      <c r="D10" s="140"/>
      <c r="E10" s="19"/>
      <c r="F10" s="148" t="s">
        <v>130</v>
      </c>
      <c r="G10" s="149"/>
      <c r="H10" s="149"/>
      <c r="I10" s="149"/>
      <c r="J10" s="150"/>
    </row>
    <row r="11" spans="2:10" s="8" customFormat="1" ht="28.5" customHeight="1">
      <c r="B11" s="36">
        <v>6</v>
      </c>
      <c r="C11" s="142" t="s">
        <v>15</v>
      </c>
      <c r="D11" s="142"/>
      <c r="E11" s="37" t="s">
        <v>67</v>
      </c>
      <c r="F11" s="154" t="s">
        <v>139</v>
      </c>
      <c r="G11" s="155"/>
      <c r="H11" s="155"/>
      <c r="I11" s="155"/>
      <c r="J11" s="156"/>
    </row>
    <row r="12" spans="2:10" s="8" customFormat="1" ht="20.100000000000001" customHeight="1">
      <c r="B12" s="10">
        <v>7</v>
      </c>
      <c r="C12" s="140" t="s">
        <v>16</v>
      </c>
      <c r="D12" s="140"/>
      <c r="E12" s="22" t="s">
        <v>17</v>
      </c>
      <c r="F12" s="22" t="s">
        <v>131</v>
      </c>
      <c r="G12" s="22" t="s">
        <v>131</v>
      </c>
      <c r="H12" s="22" t="s">
        <v>131</v>
      </c>
      <c r="I12" s="22" t="s">
        <v>131</v>
      </c>
      <c r="J12" s="22" t="s">
        <v>131</v>
      </c>
    </row>
    <row r="13" spans="2:10" s="8" customFormat="1" ht="30" customHeight="1">
      <c r="B13" s="10">
        <v>8</v>
      </c>
      <c r="C13" s="140" t="s">
        <v>18</v>
      </c>
      <c r="D13" s="140"/>
      <c r="E13" s="22" t="s">
        <v>17</v>
      </c>
      <c r="F13" s="56" t="s">
        <v>132</v>
      </c>
      <c r="G13" s="56" t="s">
        <v>132</v>
      </c>
      <c r="H13" s="56" t="s">
        <v>132</v>
      </c>
      <c r="I13" s="56" t="s">
        <v>132</v>
      </c>
      <c r="J13" s="56" t="s">
        <v>132</v>
      </c>
    </row>
    <row r="14" spans="2:10" s="8" customFormat="1" ht="30" customHeight="1">
      <c r="B14" s="10">
        <v>9</v>
      </c>
      <c r="C14" s="140" t="s">
        <v>19</v>
      </c>
      <c r="D14" s="140"/>
      <c r="E14" s="22" t="s">
        <v>17</v>
      </c>
      <c r="F14" s="157" t="s">
        <v>139</v>
      </c>
      <c r="G14" s="158"/>
      <c r="H14" s="158"/>
      <c r="I14" s="158"/>
      <c r="J14" s="159"/>
    </row>
    <row r="15" spans="2:10" s="8" customFormat="1" ht="15" customHeight="1">
      <c r="B15" s="36">
        <v>10</v>
      </c>
      <c r="C15" s="142" t="s">
        <v>20</v>
      </c>
      <c r="D15" s="142"/>
      <c r="E15" s="47" t="s">
        <v>1</v>
      </c>
      <c r="F15" s="47" t="s">
        <v>133</v>
      </c>
      <c r="G15" s="47" t="s">
        <v>133</v>
      </c>
      <c r="H15" s="47" t="s">
        <v>133</v>
      </c>
      <c r="I15" s="47" t="s">
        <v>133</v>
      </c>
      <c r="J15" s="47" t="s">
        <v>133</v>
      </c>
    </row>
    <row r="16" spans="2:10" s="8" customFormat="1" ht="15" customHeight="1">
      <c r="B16" s="36">
        <v>11</v>
      </c>
      <c r="C16" s="142" t="s">
        <v>21</v>
      </c>
      <c r="D16" s="142"/>
      <c r="E16" s="47" t="s">
        <v>1</v>
      </c>
      <c r="F16" s="53"/>
      <c r="G16" s="53"/>
      <c r="H16" s="53"/>
      <c r="I16" s="53"/>
      <c r="J16" s="53"/>
    </row>
    <row r="17" spans="1:10" s="8" customFormat="1" ht="15" customHeight="1">
      <c r="B17" s="36">
        <v>12</v>
      </c>
      <c r="C17" s="142" t="s">
        <v>22</v>
      </c>
      <c r="D17" s="142"/>
      <c r="E17" s="48"/>
      <c r="F17" s="54"/>
      <c r="G17" s="54"/>
      <c r="H17" s="54"/>
      <c r="I17" s="54"/>
      <c r="J17" s="54"/>
    </row>
    <row r="18" spans="1:10" s="8" customFormat="1" ht="42.75" customHeight="1">
      <c r="B18" s="51">
        <v>12.1</v>
      </c>
      <c r="C18" s="142" t="s">
        <v>23</v>
      </c>
      <c r="D18" s="142"/>
      <c r="E18" s="47" t="s">
        <v>7</v>
      </c>
      <c r="F18" s="50">
        <v>1183.3699999999999</v>
      </c>
      <c r="G18" s="50">
        <v>187.37</v>
      </c>
      <c r="H18" s="50">
        <v>839.39</v>
      </c>
      <c r="I18" s="50">
        <v>164.79</v>
      </c>
      <c r="J18" s="50">
        <v>284.54000000000002</v>
      </c>
    </row>
    <row r="19" spans="1:10" s="8" customFormat="1" ht="42.75" customHeight="1">
      <c r="B19" s="51">
        <v>12.2</v>
      </c>
      <c r="C19" s="142" t="s">
        <v>24</v>
      </c>
      <c r="D19" s="142"/>
      <c r="E19" s="47" t="s">
        <v>7</v>
      </c>
      <c r="F19" s="50">
        <v>0</v>
      </c>
      <c r="G19" s="50">
        <v>0</v>
      </c>
      <c r="H19" s="50">
        <v>0</v>
      </c>
      <c r="I19" s="50">
        <v>0</v>
      </c>
      <c r="J19" s="50">
        <v>0</v>
      </c>
    </row>
    <row r="20" spans="1:10" s="8" customFormat="1" ht="15" customHeight="1">
      <c r="B20" s="9"/>
      <c r="C20" s="140" t="s">
        <v>2</v>
      </c>
      <c r="D20" s="140"/>
      <c r="E20" s="19"/>
      <c r="F20" s="55"/>
      <c r="G20" s="55"/>
      <c r="H20" s="55"/>
      <c r="I20" s="55"/>
      <c r="J20" s="55"/>
    </row>
    <row r="21" spans="1:10" s="8" customFormat="1" ht="15" customHeight="1">
      <c r="B21" s="10">
        <v>13</v>
      </c>
      <c r="C21" s="140" t="s">
        <v>3</v>
      </c>
      <c r="D21" s="140"/>
      <c r="E21" s="19"/>
      <c r="F21" s="55"/>
      <c r="G21" s="55"/>
      <c r="H21" s="55"/>
      <c r="I21" s="55"/>
      <c r="J21" s="55"/>
    </row>
    <row r="22" spans="1:10" s="8" customFormat="1" ht="30" customHeight="1">
      <c r="B22" s="11">
        <v>13.1</v>
      </c>
      <c r="C22" s="138" t="s">
        <v>68</v>
      </c>
      <c r="D22" s="138"/>
      <c r="E22" s="22" t="s">
        <v>25</v>
      </c>
      <c r="F22" s="49">
        <v>2966.71</v>
      </c>
      <c r="G22" s="49">
        <v>2520.7800000000002</v>
      </c>
      <c r="H22" s="49">
        <v>3076.5531754909998</v>
      </c>
      <c r="I22" s="49">
        <v>3282.9719999999998</v>
      </c>
      <c r="J22" s="49">
        <v>2803.0702999999999</v>
      </c>
    </row>
    <row r="23" spans="1:10" s="8" customFormat="1" ht="30" customHeight="1">
      <c r="B23" s="11">
        <v>13.2</v>
      </c>
      <c r="C23" s="138" t="s">
        <v>69</v>
      </c>
      <c r="D23" s="138"/>
      <c r="E23" s="22" t="s">
        <v>25</v>
      </c>
      <c r="F23" s="49">
        <v>2964.4896893638811</v>
      </c>
      <c r="G23" s="49">
        <v>2516.0691990066944</v>
      </c>
      <c r="H23" s="49">
        <v>3090.0447348677681</v>
      </c>
      <c r="I23" s="49">
        <v>3303.0823918286737</v>
      </c>
      <c r="J23" s="49">
        <v>2812.950998290848</v>
      </c>
    </row>
    <row r="24" spans="1:10" s="8" customFormat="1" ht="30" customHeight="1">
      <c r="B24" s="11">
        <v>13.3</v>
      </c>
      <c r="C24" s="138" t="s">
        <v>70</v>
      </c>
      <c r="D24" s="138"/>
      <c r="E24" s="22" t="s">
        <v>25</v>
      </c>
      <c r="F24" s="49">
        <v>2942.5242899999971</v>
      </c>
      <c r="G24" s="49">
        <v>2512.5763600000037</v>
      </c>
      <c r="H24" s="49">
        <v>3010.4386224999998</v>
      </c>
      <c r="I24" s="49">
        <v>3187.3312975000013</v>
      </c>
      <c r="J24" s="49">
        <v>2730.941980000001</v>
      </c>
    </row>
    <row r="25" spans="1:10" s="8" customFormat="1" ht="43.5" customHeight="1">
      <c r="B25" s="10">
        <v>14</v>
      </c>
      <c r="C25" s="138" t="s">
        <v>71</v>
      </c>
      <c r="D25" s="138"/>
      <c r="E25" s="22" t="s">
        <v>25</v>
      </c>
      <c r="F25" s="49">
        <v>28.8</v>
      </c>
      <c r="G25" s="49">
        <v>24.62</v>
      </c>
      <c r="H25" s="49">
        <v>29.901299999999999</v>
      </c>
      <c r="I25" s="49">
        <v>32.360744199999999</v>
      </c>
      <c r="J25" s="49">
        <v>28.444962999999998</v>
      </c>
    </row>
    <row r="26" spans="1:10" s="8" customFormat="1" ht="30" customHeight="1">
      <c r="B26" s="36">
        <v>15</v>
      </c>
      <c r="C26" s="141" t="s">
        <v>77</v>
      </c>
      <c r="D26" s="141"/>
      <c r="E26" s="47" t="s">
        <v>25</v>
      </c>
      <c r="F26" s="58" t="s">
        <v>128</v>
      </c>
      <c r="G26" s="58" t="s">
        <v>128</v>
      </c>
      <c r="H26" s="58" t="s">
        <v>128</v>
      </c>
      <c r="I26" s="58" t="s">
        <v>128</v>
      </c>
      <c r="J26" s="58" t="s">
        <v>128</v>
      </c>
    </row>
    <row r="27" spans="1:10" s="8" customFormat="1" ht="30" customHeight="1">
      <c r="B27" s="10">
        <v>16</v>
      </c>
      <c r="C27" s="138" t="s">
        <v>72</v>
      </c>
      <c r="D27" s="138"/>
      <c r="E27" s="22" t="s">
        <v>11</v>
      </c>
      <c r="F27" s="56">
        <v>382.85</v>
      </c>
      <c r="G27" s="56">
        <v>346.23</v>
      </c>
      <c r="H27" s="56">
        <v>377.12</v>
      </c>
      <c r="I27" s="56">
        <v>408.84</v>
      </c>
      <c r="J27" s="56">
        <v>375.11</v>
      </c>
    </row>
    <row r="29" spans="1:10">
      <c r="I29" s="2" t="s">
        <v>26</v>
      </c>
    </row>
    <row r="30" spans="1:10">
      <c r="B30" s="3"/>
      <c r="E30"/>
      <c r="I30" s="2" t="s">
        <v>9</v>
      </c>
    </row>
    <row r="31" spans="1:10">
      <c r="B31" s="3"/>
      <c r="E31"/>
    </row>
    <row r="32" spans="1:10" ht="20.25" customHeight="1">
      <c r="A32" s="14"/>
      <c r="B32" s="7"/>
      <c r="C32" s="134" t="s">
        <v>79</v>
      </c>
      <c r="D32" s="134"/>
      <c r="E32" s="24" t="s">
        <v>74</v>
      </c>
      <c r="F32" s="12" t="s">
        <v>75</v>
      </c>
      <c r="G32" s="12" t="s">
        <v>62</v>
      </c>
      <c r="H32" s="12" t="s">
        <v>76</v>
      </c>
      <c r="I32" s="12" t="s">
        <v>63</v>
      </c>
      <c r="J32" s="13" t="s">
        <v>64</v>
      </c>
    </row>
    <row r="33" spans="1:14" s="8" customFormat="1" ht="30" customHeight="1">
      <c r="A33" s="17"/>
      <c r="B33" s="18">
        <v>17</v>
      </c>
      <c r="C33" s="139" t="s">
        <v>27</v>
      </c>
      <c r="D33" s="139"/>
      <c r="E33" s="19"/>
      <c r="F33" s="19"/>
      <c r="G33" s="19"/>
      <c r="H33" s="19"/>
      <c r="I33" s="19"/>
      <c r="J33" s="19"/>
    </row>
    <row r="34" spans="1:14" s="8" customFormat="1" ht="30" customHeight="1">
      <c r="A34" s="20"/>
      <c r="B34" s="21">
        <v>17.100000000000001</v>
      </c>
      <c r="C34" s="139" t="s">
        <v>28</v>
      </c>
      <c r="D34" s="139"/>
      <c r="E34" s="22" t="s">
        <v>4</v>
      </c>
      <c r="F34" s="46">
        <v>106.14096064814657</v>
      </c>
      <c r="G34" s="46">
        <v>93.475694444452529</v>
      </c>
      <c r="H34" s="46">
        <v>109.35067129628733</v>
      </c>
      <c r="I34" s="46">
        <v>94.895833333339965</v>
      </c>
      <c r="J34" s="46">
        <v>94.925694444444616</v>
      </c>
    </row>
    <row r="35" spans="1:14" s="8" customFormat="1" ht="30" customHeight="1">
      <c r="A35" s="20"/>
      <c r="B35" s="21">
        <v>17.2</v>
      </c>
      <c r="C35" s="139" t="s">
        <v>29</v>
      </c>
      <c r="D35" s="139"/>
      <c r="E35" s="22" t="s">
        <v>4</v>
      </c>
      <c r="F35" s="46">
        <v>3.2236111111127279</v>
      </c>
      <c r="G35" s="46">
        <v>56.107638888874334</v>
      </c>
      <c r="H35" s="46">
        <v>7.5930555555359929</v>
      </c>
      <c r="I35" s="46">
        <v>2.3631944444444439</v>
      </c>
      <c r="J35" s="46">
        <v>2.1499999999999995</v>
      </c>
    </row>
    <row r="36" spans="1:14" s="8" customFormat="1" ht="30" customHeight="1">
      <c r="A36" s="17"/>
      <c r="B36" s="57">
        <v>18</v>
      </c>
      <c r="C36" s="137" t="s">
        <v>5</v>
      </c>
      <c r="D36" s="137"/>
      <c r="E36" s="47" t="s">
        <v>7</v>
      </c>
      <c r="F36" s="50">
        <v>21.62</v>
      </c>
      <c r="G36" s="50">
        <v>179.8</v>
      </c>
      <c r="H36" s="50">
        <v>159.81</v>
      </c>
      <c r="I36" s="50">
        <v>117.12</v>
      </c>
      <c r="J36" s="50">
        <v>35.26</v>
      </c>
      <c r="K36" s="8">
        <f>G18-G36</f>
        <v>7.5699999999999932</v>
      </c>
      <c r="L36" s="8">
        <f>H18-H36</f>
        <v>679.57999999999993</v>
      </c>
      <c r="M36" s="8">
        <f>I18-I36</f>
        <v>47.669999999999987</v>
      </c>
      <c r="N36" s="8">
        <f>J18-J36</f>
        <v>249.28000000000003</v>
      </c>
    </row>
    <row r="37" spans="1:14" s="8" customFormat="1" ht="30" customHeight="1">
      <c r="A37" s="17"/>
      <c r="B37" s="57">
        <v>19</v>
      </c>
      <c r="C37" s="137" t="s">
        <v>6</v>
      </c>
      <c r="D37" s="137"/>
      <c r="E37" s="47" t="s">
        <v>7</v>
      </c>
      <c r="F37" s="22">
        <v>999.58</v>
      </c>
      <c r="G37" s="22">
        <v>1573.45</v>
      </c>
      <c r="H37" s="22">
        <v>1925.26</v>
      </c>
      <c r="I37" s="22">
        <v>2320.34</v>
      </c>
      <c r="J37" s="22">
        <v>2453.1799999999998</v>
      </c>
      <c r="K37" s="8">
        <f>G37-F37</f>
        <v>573.87</v>
      </c>
      <c r="L37" s="8">
        <f>H37-G37</f>
        <v>351.80999999999995</v>
      </c>
      <c r="M37" s="8">
        <f>I37-H37</f>
        <v>395.08000000000015</v>
      </c>
      <c r="N37" s="8">
        <f>J37-I37</f>
        <v>132.83999999999969</v>
      </c>
    </row>
    <row r="39" spans="1:14" ht="15" customHeight="1">
      <c r="B39" s="114" t="s">
        <v>80</v>
      </c>
      <c r="C39" s="114"/>
      <c r="D39" s="114"/>
      <c r="E39" s="114"/>
      <c r="F39" s="114"/>
      <c r="G39" s="114"/>
      <c r="H39" s="114"/>
      <c r="I39" s="114"/>
      <c r="J39" s="114"/>
    </row>
    <row r="40" spans="1:14" ht="15" customHeight="1">
      <c r="B40" s="28"/>
      <c r="C40" s="28"/>
      <c r="D40" s="28"/>
      <c r="E40" s="28"/>
      <c r="F40" s="28"/>
      <c r="G40" s="28"/>
      <c r="H40" s="28"/>
      <c r="I40" s="28"/>
      <c r="J40" s="28"/>
    </row>
    <row r="41" spans="1:14" ht="38.25" customHeight="1">
      <c r="B41" s="134" t="s">
        <v>84</v>
      </c>
      <c r="C41" s="134"/>
      <c r="D41" s="13" t="s">
        <v>79</v>
      </c>
      <c r="E41" s="135" t="s">
        <v>65</v>
      </c>
      <c r="F41" s="136"/>
      <c r="G41" s="13" t="s">
        <v>84</v>
      </c>
      <c r="H41" s="13" t="s">
        <v>79</v>
      </c>
      <c r="I41" s="134" t="s">
        <v>65</v>
      </c>
      <c r="J41" s="134"/>
    </row>
    <row r="42" spans="1:14" ht="15" customHeight="1">
      <c r="B42" s="131" t="s">
        <v>30</v>
      </c>
      <c r="C42" s="131"/>
      <c r="D42" s="29" t="s">
        <v>31</v>
      </c>
      <c r="E42" s="122">
        <v>109.44</v>
      </c>
      <c r="F42" s="123"/>
      <c r="G42" s="4" t="s">
        <v>32</v>
      </c>
      <c r="H42" s="4" t="s">
        <v>31</v>
      </c>
      <c r="I42" s="126">
        <v>48.64</v>
      </c>
      <c r="J42" s="127"/>
    </row>
    <row r="43" spans="1:14" ht="15" customHeight="1">
      <c r="B43" s="131"/>
      <c r="C43" s="131"/>
      <c r="D43" s="29" t="s">
        <v>33</v>
      </c>
      <c r="E43" s="122">
        <v>109.44</v>
      </c>
      <c r="F43" s="123">
        <v>109.44</v>
      </c>
      <c r="G43" s="5"/>
      <c r="H43" s="4" t="s">
        <v>33</v>
      </c>
      <c r="I43" s="126">
        <v>37.450000000000003</v>
      </c>
      <c r="J43" s="127">
        <v>37.450000000000003</v>
      </c>
    </row>
    <row r="44" spans="1:14" ht="15" customHeight="1">
      <c r="B44" s="131"/>
      <c r="C44" s="131"/>
      <c r="D44" s="29" t="s">
        <v>34</v>
      </c>
      <c r="E44" s="122">
        <v>109.44</v>
      </c>
      <c r="F44" s="123">
        <v>109.44</v>
      </c>
      <c r="G44" s="5"/>
      <c r="H44" s="4" t="s">
        <v>35</v>
      </c>
      <c r="I44" s="126">
        <v>31.6</v>
      </c>
      <c r="J44" s="127">
        <v>31.6</v>
      </c>
    </row>
    <row r="45" spans="1:14" ht="15" customHeight="1">
      <c r="B45" s="131" t="s">
        <v>36</v>
      </c>
      <c r="C45" s="131"/>
      <c r="D45" s="29" t="s">
        <v>31</v>
      </c>
      <c r="E45" s="122">
        <v>109.44</v>
      </c>
      <c r="F45" s="123">
        <v>109.44</v>
      </c>
      <c r="G45" s="4" t="s">
        <v>37</v>
      </c>
      <c r="H45" s="4" t="s">
        <v>31</v>
      </c>
      <c r="I45" s="126">
        <v>25.26</v>
      </c>
      <c r="J45" s="127">
        <v>25.26</v>
      </c>
    </row>
    <row r="46" spans="1:14" ht="15" customHeight="1">
      <c r="B46" s="131"/>
      <c r="C46" s="131"/>
      <c r="D46" s="29" t="s">
        <v>33</v>
      </c>
      <c r="E46" s="122">
        <v>109.44</v>
      </c>
      <c r="F46" s="123">
        <v>109.44</v>
      </c>
      <c r="G46" s="5"/>
      <c r="H46" s="4" t="s">
        <v>33</v>
      </c>
      <c r="I46" s="126">
        <v>23.68</v>
      </c>
      <c r="J46" s="127">
        <v>23.68</v>
      </c>
    </row>
    <row r="47" spans="1:14" ht="15" customHeight="1">
      <c r="B47" s="131"/>
      <c r="C47" s="131"/>
      <c r="D47" s="29" t="s">
        <v>35</v>
      </c>
      <c r="E47" s="122">
        <v>120.38</v>
      </c>
      <c r="F47" s="123">
        <v>120.38</v>
      </c>
      <c r="G47" s="5"/>
      <c r="H47" s="4" t="s">
        <v>34</v>
      </c>
      <c r="I47" s="126">
        <v>23.28</v>
      </c>
      <c r="J47" s="127">
        <v>23.28</v>
      </c>
    </row>
    <row r="48" spans="1:14" ht="15" customHeight="1">
      <c r="B48" s="131" t="s">
        <v>38</v>
      </c>
      <c r="C48" s="131"/>
      <c r="D48" s="29" t="s">
        <v>31</v>
      </c>
      <c r="E48" s="122">
        <v>109.44</v>
      </c>
      <c r="F48" s="123">
        <v>109.44</v>
      </c>
      <c r="G48" s="4" t="s">
        <v>39</v>
      </c>
      <c r="H48" s="4" t="s">
        <v>31</v>
      </c>
      <c r="I48" s="126">
        <v>22.59</v>
      </c>
      <c r="J48" s="127">
        <v>22.59</v>
      </c>
    </row>
    <row r="49" spans="2:10" ht="15" customHeight="1">
      <c r="B49" s="131"/>
      <c r="C49" s="131"/>
      <c r="D49" s="29" t="s">
        <v>33</v>
      </c>
      <c r="E49" s="122">
        <v>109.44</v>
      </c>
      <c r="F49" s="123">
        <v>109.44</v>
      </c>
      <c r="G49" s="5"/>
      <c r="H49" s="4" t="s">
        <v>33</v>
      </c>
      <c r="I49" s="126">
        <v>22.59</v>
      </c>
      <c r="J49" s="127">
        <v>22.59</v>
      </c>
    </row>
    <row r="50" spans="2:10" ht="15" customHeight="1">
      <c r="B50" s="131"/>
      <c r="C50" s="131"/>
      <c r="D50" s="29" t="s">
        <v>34</v>
      </c>
      <c r="E50" s="122">
        <v>109.44</v>
      </c>
      <c r="F50" s="123">
        <v>109.44</v>
      </c>
      <c r="G50" s="5"/>
      <c r="H50" s="4" t="s">
        <v>35</v>
      </c>
      <c r="I50" s="126">
        <v>26.21</v>
      </c>
      <c r="J50" s="127">
        <v>26.21</v>
      </c>
    </row>
    <row r="51" spans="2:10" ht="15" customHeight="1">
      <c r="B51" s="131" t="s">
        <v>40</v>
      </c>
      <c r="C51" s="131"/>
      <c r="D51" s="29" t="s">
        <v>31</v>
      </c>
      <c r="E51" s="122">
        <v>109.44</v>
      </c>
      <c r="F51" s="123">
        <v>109.44</v>
      </c>
      <c r="G51" s="4" t="s">
        <v>41</v>
      </c>
      <c r="H51" s="4" t="s">
        <v>31</v>
      </c>
      <c r="I51" s="126">
        <v>25.96</v>
      </c>
      <c r="J51" s="127">
        <v>25.96</v>
      </c>
    </row>
    <row r="52" spans="2:10" ht="15" customHeight="1">
      <c r="B52" s="131"/>
      <c r="C52" s="131"/>
      <c r="D52" s="29" t="s">
        <v>33</v>
      </c>
      <c r="E52" s="122">
        <v>109.44</v>
      </c>
      <c r="F52" s="123">
        <v>109.44</v>
      </c>
      <c r="G52" s="5"/>
      <c r="H52" s="4" t="s">
        <v>33</v>
      </c>
      <c r="I52" s="126">
        <v>24.12</v>
      </c>
      <c r="J52" s="127">
        <v>24.12</v>
      </c>
    </row>
    <row r="53" spans="2:10" ht="15" customHeight="1">
      <c r="B53" s="131"/>
      <c r="C53" s="131"/>
      <c r="D53" s="29" t="s">
        <v>35</v>
      </c>
      <c r="E53" s="122">
        <v>120.38</v>
      </c>
      <c r="F53" s="123">
        <v>120.38</v>
      </c>
      <c r="G53" s="5"/>
      <c r="H53" s="4" t="s">
        <v>35</v>
      </c>
      <c r="I53" s="126">
        <v>31</v>
      </c>
      <c r="J53" s="127">
        <v>31</v>
      </c>
    </row>
    <row r="54" spans="2:10" ht="15" customHeight="1">
      <c r="B54" s="131" t="s">
        <v>42</v>
      </c>
      <c r="C54" s="131"/>
      <c r="D54" s="29" t="s">
        <v>31</v>
      </c>
      <c r="E54" s="122">
        <v>109.44</v>
      </c>
      <c r="F54" s="123">
        <v>109.44</v>
      </c>
      <c r="G54" s="4" t="s">
        <v>43</v>
      </c>
      <c r="H54" s="4" t="s">
        <v>31</v>
      </c>
      <c r="I54" s="126">
        <v>47.8</v>
      </c>
      <c r="J54" s="127">
        <v>47.8</v>
      </c>
    </row>
    <row r="55" spans="2:10" ht="15" customHeight="1">
      <c r="B55" s="131"/>
      <c r="C55" s="131"/>
      <c r="D55" s="29" t="s">
        <v>33</v>
      </c>
      <c r="E55" s="122">
        <v>91.84</v>
      </c>
      <c r="F55" s="123">
        <v>91.84</v>
      </c>
      <c r="G55" s="5"/>
      <c r="H55" s="4" t="s">
        <v>33</v>
      </c>
      <c r="I55" s="126">
        <v>46.56</v>
      </c>
      <c r="J55" s="127">
        <v>46.56</v>
      </c>
    </row>
    <row r="56" spans="2:10" ht="15" customHeight="1">
      <c r="B56" s="131"/>
      <c r="C56" s="131"/>
      <c r="D56" s="29" t="s">
        <v>35</v>
      </c>
      <c r="E56" s="122">
        <v>101.35</v>
      </c>
      <c r="F56" s="123">
        <v>101.35</v>
      </c>
      <c r="G56" s="5"/>
      <c r="H56" s="4" t="s">
        <v>44</v>
      </c>
      <c r="I56" s="126">
        <v>38.729999999999997</v>
      </c>
      <c r="J56" s="127">
        <v>38.729999999999997</v>
      </c>
    </row>
    <row r="57" spans="2:10" ht="15" customHeight="1">
      <c r="B57" s="131" t="s">
        <v>45</v>
      </c>
      <c r="C57" s="131"/>
      <c r="D57" s="29" t="s">
        <v>31</v>
      </c>
      <c r="E57" s="122">
        <v>85.55</v>
      </c>
      <c r="F57" s="123">
        <v>85.55</v>
      </c>
      <c r="G57" s="4" t="s">
        <v>46</v>
      </c>
      <c r="H57" s="4" t="s">
        <v>31</v>
      </c>
      <c r="I57" s="126">
        <v>62.71</v>
      </c>
      <c r="J57" s="127">
        <v>62.71</v>
      </c>
    </row>
    <row r="58" spans="2:10" ht="15" customHeight="1">
      <c r="B58" s="128"/>
      <c r="C58" s="129"/>
      <c r="D58" s="29" t="s">
        <v>33</v>
      </c>
      <c r="E58" s="122">
        <v>67.02</v>
      </c>
      <c r="F58" s="123">
        <v>67.02</v>
      </c>
      <c r="G58" s="5"/>
      <c r="H58" s="4" t="s">
        <v>33</v>
      </c>
      <c r="I58" s="126">
        <v>85.4</v>
      </c>
      <c r="J58" s="127">
        <v>85.4</v>
      </c>
    </row>
    <row r="59" spans="2:10" ht="15" customHeight="1">
      <c r="B59" s="128"/>
      <c r="C59" s="129"/>
      <c r="D59" s="29" t="s">
        <v>34</v>
      </c>
      <c r="E59" s="122">
        <v>56.67</v>
      </c>
      <c r="F59" s="123">
        <v>56.67</v>
      </c>
      <c r="G59" s="5"/>
      <c r="H59" s="4" t="s">
        <v>35</v>
      </c>
      <c r="I59" s="126">
        <v>116.77</v>
      </c>
      <c r="J59" s="127">
        <v>116.77</v>
      </c>
    </row>
    <row r="60" spans="2:10" ht="15" customHeight="1">
      <c r="B60" s="130"/>
      <c r="C60" s="130"/>
      <c r="D60" s="25"/>
      <c r="E60" s="132"/>
      <c r="F60" s="133"/>
      <c r="G60" s="6" t="s">
        <v>47</v>
      </c>
      <c r="H60" s="5"/>
      <c r="I60" s="124">
        <f>SUM(E42:E59,I42:I59)</f>
        <v>2587.3800000000006</v>
      </c>
      <c r="J60" s="125"/>
    </row>
    <row r="61" spans="2:10" ht="15">
      <c r="C61" s="16"/>
      <c r="E61" s="26"/>
      <c r="F61" s="26"/>
      <c r="G61" s="27"/>
      <c r="H61" s="23"/>
      <c r="I61" s="26"/>
      <c r="J61" s="26"/>
    </row>
    <row r="62" spans="2:10" ht="52.5" customHeight="1">
      <c r="B62" s="121" t="s">
        <v>81</v>
      </c>
      <c r="C62" s="121"/>
      <c r="D62" s="121"/>
      <c r="E62" s="121"/>
      <c r="F62" s="121"/>
      <c r="G62" s="121"/>
      <c r="H62" s="121"/>
      <c r="I62" s="121"/>
      <c r="J62" s="121"/>
    </row>
    <row r="63" spans="2:10" ht="50.25" customHeight="1">
      <c r="B63" s="120" t="s">
        <v>84</v>
      </c>
      <c r="C63" s="120"/>
      <c r="D63" s="117" t="s">
        <v>82</v>
      </c>
      <c r="E63" s="118"/>
      <c r="F63" s="119"/>
      <c r="G63" s="117" t="s">
        <v>83</v>
      </c>
      <c r="H63" s="118"/>
      <c r="I63" s="118"/>
      <c r="J63" s="119"/>
    </row>
    <row r="64" spans="2:10" ht="15" customHeight="1">
      <c r="B64" s="116" t="s">
        <v>30</v>
      </c>
      <c r="C64" s="116"/>
      <c r="D64" s="111"/>
      <c r="E64" s="112"/>
      <c r="F64" s="113"/>
      <c r="G64" s="111"/>
      <c r="H64" s="112"/>
      <c r="I64" s="112"/>
      <c r="J64" s="113"/>
    </row>
    <row r="65" spans="2:10" ht="15" customHeight="1">
      <c r="B65" s="116" t="s">
        <v>36</v>
      </c>
      <c r="C65" s="116"/>
      <c r="D65" s="111"/>
      <c r="E65" s="112"/>
      <c r="F65" s="113"/>
      <c r="G65" s="111"/>
      <c r="H65" s="112"/>
      <c r="I65" s="112"/>
      <c r="J65" s="113"/>
    </row>
    <row r="66" spans="2:10" ht="15" customHeight="1">
      <c r="B66" s="116" t="s">
        <v>38</v>
      </c>
      <c r="C66" s="116"/>
      <c r="D66" s="111"/>
      <c r="E66" s="112"/>
      <c r="F66" s="113"/>
      <c r="G66" s="111"/>
      <c r="H66" s="112"/>
      <c r="I66" s="112"/>
      <c r="J66" s="113"/>
    </row>
    <row r="67" spans="2:10" ht="15" customHeight="1">
      <c r="B67" s="116" t="s">
        <v>40</v>
      </c>
      <c r="C67" s="116"/>
      <c r="D67" s="111"/>
      <c r="E67" s="112"/>
      <c r="F67" s="113"/>
      <c r="G67" s="111"/>
      <c r="H67" s="112"/>
      <c r="I67" s="112"/>
      <c r="J67" s="113"/>
    </row>
    <row r="68" spans="2:10" ht="15" customHeight="1">
      <c r="B68" s="116" t="s">
        <v>42</v>
      </c>
      <c r="C68" s="116"/>
      <c r="D68" s="111"/>
      <c r="E68" s="112"/>
      <c r="F68" s="113"/>
      <c r="G68" s="111"/>
      <c r="H68" s="112"/>
      <c r="I68" s="112"/>
      <c r="J68" s="113"/>
    </row>
    <row r="69" spans="2:10" ht="15" customHeight="1">
      <c r="B69" s="116" t="s">
        <v>45</v>
      </c>
      <c r="C69" s="116"/>
      <c r="D69" s="111"/>
      <c r="E69" s="112"/>
      <c r="F69" s="113"/>
      <c r="G69" s="111"/>
      <c r="H69" s="112"/>
      <c r="I69" s="112"/>
      <c r="J69" s="113"/>
    </row>
    <row r="70" spans="2:10" ht="15" customHeight="1">
      <c r="B70" s="116" t="s">
        <v>32</v>
      </c>
      <c r="C70" s="116"/>
      <c r="D70" s="111"/>
      <c r="E70" s="112"/>
      <c r="F70" s="113"/>
      <c r="G70" s="111"/>
      <c r="H70" s="112"/>
      <c r="I70" s="112"/>
      <c r="J70" s="113"/>
    </row>
    <row r="71" spans="2:10" ht="15" customHeight="1">
      <c r="B71" s="116" t="s">
        <v>37</v>
      </c>
      <c r="C71" s="116"/>
      <c r="D71" s="111"/>
      <c r="E71" s="112"/>
      <c r="F71" s="113"/>
      <c r="G71" s="111"/>
      <c r="H71" s="112"/>
      <c r="I71" s="112"/>
      <c r="J71" s="113"/>
    </row>
    <row r="72" spans="2:10" ht="15" customHeight="1">
      <c r="B72" s="116" t="s">
        <v>39</v>
      </c>
      <c r="C72" s="116"/>
      <c r="D72" s="111"/>
      <c r="E72" s="112"/>
      <c r="F72" s="113"/>
      <c r="G72" s="111"/>
      <c r="H72" s="112"/>
      <c r="I72" s="112"/>
      <c r="J72" s="113"/>
    </row>
    <row r="73" spans="2:10" ht="15" customHeight="1">
      <c r="B73" s="116" t="s">
        <v>41</v>
      </c>
      <c r="C73" s="116"/>
      <c r="D73" s="111"/>
      <c r="E73" s="112"/>
      <c r="F73" s="113"/>
      <c r="G73" s="111"/>
      <c r="H73" s="112"/>
      <c r="I73" s="112"/>
      <c r="J73" s="113"/>
    </row>
    <row r="74" spans="2:10" ht="15" customHeight="1">
      <c r="B74" s="116" t="s">
        <v>43</v>
      </c>
      <c r="C74" s="116"/>
      <c r="D74" s="111"/>
      <c r="E74" s="112"/>
      <c r="F74" s="113"/>
      <c r="G74" s="111"/>
      <c r="H74" s="112"/>
      <c r="I74" s="112"/>
      <c r="J74" s="113"/>
    </row>
    <row r="75" spans="2:10" ht="15" customHeight="1">
      <c r="B75" s="116" t="s">
        <v>46</v>
      </c>
      <c r="C75" s="116"/>
      <c r="D75" s="111"/>
      <c r="E75" s="112"/>
      <c r="F75" s="113"/>
      <c r="G75" s="111"/>
      <c r="H75" s="112"/>
      <c r="I75" s="112"/>
      <c r="J75" s="113"/>
    </row>
    <row r="78" spans="2:10" ht="15">
      <c r="I78" s="31" t="s">
        <v>88</v>
      </c>
    </row>
    <row r="79" spans="2:10" ht="15">
      <c r="I79" s="31" t="s">
        <v>89</v>
      </c>
    </row>
    <row r="80" spans="2:10" ht="15">
      <c r="I80" s="31"/>
    </row>
    <row r="81" spans="2:10" ht="30.75" customHeight="1">
      <c r="B81" s="30">
        <v>1</v>
      </c>
      <c r="C81" s="115" t="s">
        <v>87</v>
      </c>
      <c r="D81" s="115"/>
      <c r="E81" s="115"/>
      <c r="F81" s="115"/>
      <c r="G81" s="115"/>
      <c r="H81" s="115"/>
      <c r="I81" s="115"/>
      <c r="J81" s="115"/>
    </row>
    <row r="82" spans="2:10" ht="32.25" customHeight="1">
      <c r="B82" s="30">
        <v>2</v>
      </c>
      <c r="C82" s="115" t="s">
        <v>85</v>
      </c>
      <c r="D82" s="115"/>
      <c r="E82" s="115"/>
      <c r="F82" s="115"/>
      <c r="G82" s="115"/>
      <c r="H82" s="115"/>
      <c r="I82" s="115"/>
      <c r="J82" s="115"/>
    </row>
    <row r="83" spans="2:10" ht="31.5" customHeight="1">
      <c r="B83" s="30">
        <v>3</v>
      </c>
      <c r="C83" s="115" t="s">
        <v>86</v>
      </c>
      <c r="D83" s="115"/>
      <c r="E83" s="115"/>
      <c r="F83" s="115"/>
      <c r="G83" s="115"/>
      <c r="H83" s="115"/>
      <c r="I83" s="115"/>
      <c r="J83" s="115"/>
    </row>
    <row r="84" spans="2:10" ht="15">
      <c r="B84" s="1"/>
    </row>
  </sheetData>
  <mergeCells count="142">
    <mergeCell ref="C9:D9"/>
    <mergeCell ref="C10:D10"/>
    <mergeCell ref="C11:D11"/>
    <mergeCell ref="C12:D12"/>
    <mergeCell ref="C13:D13"/>
    <mergeCell ref="C14:D14"/>
    <mergeCell ref="B3:J3"/>
    <mergeCell ref="B4:J4"/>
    <mergeCell ref="C5:D5"/>
    <mergeCell ref="C6:D6"/>
    <mergeCell ref="C7:D7"/>
    <mergeCell ref="C8:D8"/>
    <mergeCell ref="F6:J6"/>
    <mergeCell ref="F7:J7"/>
    <mergeCell ref="F8:J8"/>
    <mergeCell ref="F9:J9"/>
    <mergeCell ref="F10:J10"/>
    <mergeCell ref="F11:J11"/>
    <mergeCell ref="F14:J14"/>
    <mergeCell ref="C21:D21"/>
    <mergeCell ref="C22:D22"/>
    <mergeCell ref="C23:D23"/>
    <mergeCell ref="C24:D24"/>
    <mergeCell ref="C25:D25"/>
    <mergeCell ref="C26:D26"/>
    <mergeCell ref="C15:D15"/>
    <mergeCell ref="C16:D16"/>
    <mergeCell ref="C17:D17"/>
    <mergeCell ref="C18:D18"/>
    <mergeCell ref="C19:D19"/>
    <mergeCell ref="C20:D20"/>
    <mergeCell ref="C37:D37"/>
    <mergeCell ref="B41:C41"/>
    <mergeCell ref="B42:C42"/>
    <mergeCell ref="B43:C43"/>
    <mergeCell ref="B44:C44"/>
    <mergeCell ref="B45:C45"/>
    <mergeCell ref="C27:D27"/>
    <mergeCell ref="C32:D32"/>
    <mergeCell ref="C33:D33"/>
    <mergeCell ref="C34:D34"/>
    <mergeCell ref="C35:D35"/>
    <mergeCell ref="C36:D36"/>
    <mergeCell ref="B52:C52"/>
    <mergeCell ref="B53:C53"/>
    <mergeCell ref="B46:C46"/>
    <mergeCell ref="B47:C47"/>
    <mergeCell ref="B48:C48"/>
    <mergeCell ref="B49:C49"/>
    <mergeCell ref="B50:C50"/>
    <mergeCell ref="B51:C51"/>
    <mergeCell ref="I48:J48"/>
    <mergeCell ref="I49:J49"/>
    <mergeCell ref="I50:J50"/>
    <mergeCell ref="I51:J51"/>
    <mergeCell ref="I52:J52"/>
    <mergeCell ref="I53:J53"/>
    <mergeCell ref="E59:F59"/>
    <mergeCell ref="E60:F60"/>
    <mergeCell ref="I41:J41"/>
    <mergeCell ref="I42:J42"/>
    <mergeCell ref="I43:J43"/>
    <mergeCell ref="I44:J44"/>
    <mergeCell ref="I45:J45"/>
    <mergeCell ref="I46:J46"/>
    <mergeCell ref="I47:J47"/>
    <mergeCell ref="E41:F41"/>
    <mergeCell ref="E42:F42"/>
    <mergeCell ref="E43:F43"/>
    <mergeCell ref="E44:F44"/>
    <mergeCell ref="E45:F45"/>
    <mergeCell ref="E46:F46"/>
    <mergeCell ref="E47:F47"/>
    <mergeCell ref="E48:F48"/>
    <mergeCell ref="E49:F49"/>
    <mergeCell ref="B62:J62"/>
    <mergeCell ref="E50:F50"/>
    <mergeCell ref="E51:F51"/>
    <mergeCell ref="E52:F52"/>
    <mergeCell ref="E53:F53"/>
    <mergeCell ref="E54:F54"/>
    <mergeCell ref="E55:F55"/>
    <mergeCell ref="I60:J60"/>
    <mergeCell ref="I54:J54"/>
    <mergeCell ref="I55:J55"/>
    <mergeCell ref="I56:J56"/>
    <mergeCell ref="I57:J57"/>
    <mergeCell ref="I58:J58"/>
    <mergeCell ref="I59:J59"/>
    <mergeCell ref="B58:C58"/>
    <mergeCell ref="B59:C59"/>
    <mergeCell ref="B60:C60"/>
    <mergeCell ref="B54:C54"/>
    <mergeCell ref="B55:C55"/>
    <mergeCell ref="B56:C56"/>
    <mergeCell ref="B57:C57"/>
    <mergeCell ref="E56:F56"/>
    <mergeCell ref="E57:F57"/>
    <mergeCell ref="E58:F58"/>
    <mergeCell ref="B71:C71"/>
    <mergeCell ref="B72:C72"/>
    <mergeCell ref="B73:C73"/>
    <mergeCell ref="B74:C74"/>
    <mergeCell ref="B63:C63"/>
    <mergeCell ref="B64:C64"/>
    <mergeCell ref="B65:C65"/>
    <mergeCell ref="B66:C66"/>
    <mergeCell ref="B67:C67"/>
    <mergeCell ref="B68:C68"/>
    <mergeCell ref="D64:F64"/>
    <mergeCell ref="D65:F65"/>
    <mergeCell ref="D66:F66"/>
    <mergeCell ref="D67:F67"/>
    <mergeCell ref="D68:F68"/>
    <mergeCell ref="D69:F69"/>
    <mergeCell ref="D70:F70"/>
    <mergeCell ref="B69:C69"/>
    <mergeCell ref="B70:C70"/>
    <mergeCell ref="G75:J75"/>
    <mergeCell ref="B39:J39"/>
    <mergeCell ref="C81:J81"/>
    <mergeCell ref="C82:J82"/>
    <mergeCell ref="C83:J83"/>
    <mergeCell ref="G69:J69"/>
    <mergeCell ref="G70:J70"/>
    <mergeCell ref="G71:J71"/>
    <mergeCell ref="G72:J72"/>
    <mergeCell ref="G73:J73"/>
    <mergeCell ref="G74:J74"/>
    <mergeCell ref="D71:F71"/>
    <mergeCell ref="D72:F72"/>
    <mergeCell ref="D73:F73"/>
    <mergeCell ref="D74:F74"/>
    <mergeCell ref="D75:F75"/>
    <mergeCell ref="G64:J64"/>
    <mergeCell ref="G65:J65"/>
    <mergeCell ref="G66:J66"/>
    <mergeCell ref="G67:J67"/>
    <mergeCell ref="G68:J68"/>
    <mergeCell ref="B75:C75"/>
    <mergeCell ref="D63:F63"/>
    <mergeCell ref="G63:J63"/>
  </mergeCells>
  <dataValidations count="1">
    <dataValidation allowBlank="1" showErrorMessage="1" sqref="F43:F59 E42:E59 I42:I59 J43:J59"/>
  </dataValidations>
  <pageMargins left="0.38" right="0.17" top="0.53" bottom="0.55000000000000004" header="0.3" footer="0.3"/>
  <pageSetup paperSize="9" scale="86" orientation="portrait" r:id="rId1"/>
  <rowBreaks count="2" manualBreakCount="2">
    <brk id="28" max="16383" man="1"/>
    <brk id="76" max="16383" man="1"/>
  </rowBreaks>
</worksheet>
</file>

<file path=xl/worksheets/sheet2.xml><?xml version="1.0" encoding="utf-8"?>
<worksheet xmlns="http://schemas.openxmlformats.org/spreadsheetml/2006/main" xmlns:r="http://schemas.openxmlformats.org/officeDocument/2006/relationships">
  <dimension ref="A2:G35"/>
  <sheetViews>
    <sheetView view="pageBreakPreview" zoomScaleNormal="100" zoomScaleSheetLayoutView="100" workbookViewId="0">
      <selection activeCell="L7" sqref="L7"/>
    </sheetView>
  </sheetViews>
  <sheetFormatPr defaultRowHeight="12.75"/>
  <cols>
    <col min="1" max="1" width="16.83203125" customWidth="1"/>
    <col min="2" max="6" width="12.83203125" style="3" customWidth="1"/>
    <col min="7" max="7" width="23.5" customWidth="1"/>
  </cols>
  <sheetData>
    <row r="2" spans="1:7" ht="15.75">
      <c r="G2" s="3" t="s">
        <v>48</v>
      </c>
    </row>
    <row r="3" spans="1:7" ht="92.25" customHeight="1">
      <c r="A3" s="160" t="s">
        <v>127</v>
      </c>
      <c r="B3" s="161"/>
      <c r="C3" s="161"/>
      <c r="D3" s="161"/>
      <c r="E3" s="161"/>
      <c r="F3" s="161"/>
      <c r="G3" s="162"/>
    </row>
    <row r="4" spans="1:7" ht="23.25" customHeight="1">
      <c r="A4" s="163" t="s">
        <v>90</v>
      </c>
      <c r="B4" s="164"/>
      <c r="C4" s="164"/>
      <c r="D4" s="164"/>
      <c r="E4" s="164"/>
      <c r="F4" s="164"/>
      <c r="G4" s="165"/>
    </row>
    <row r="5" spans="1:7" ht="60.75" thickBot="1">
      <c r="A5" s="61" t="s">
        <v>84</v>
      </c>
      <c r="B5" s="62" t="s">
        <v>75</v>
      </c>
      <c r="C5" s="62" t="s">
        <v>62</v>
      </c>
      <c r="D5" s="62" t="s">
        <v>76</v>
      </c>
      <c r="E5" s="62" t="s">
        <v>63</v>
      </c>
      <c r="F5" s="62" t="s">
        <v>64</v>
      </c>
      <c r="G5" s="63" t="s">
        <v>91</v>
      </c>
    </row>
    <row r="6" spans="1:7" ht="18" customHeight="1">
      <c r="A6" s="64" t="s">
        <v>49</v>
      </c>
      <c r="B6" s="65">
        <v>101.21457489878547</v>
      </c>
      <c r="C6" s="65">
        <v>101.17943094916784</v>
      </c>
      <c r="D6" s="66">
        <v>100.16025641025637</v>
      </c>
      <c r="E6" s="66">
        <v>100.16025641025637</v>
      </c>
      <c r="F6" s="66">
        <v>100.16025641025637</v>
      </c>
      <c r="G6" s="67"/>
    </row>
    <row r="7" spans="1:7" ht="18" customHeight="1">
      <c r="A7" s="68" t="s">
        <v>50</v>
      </c>
      <c r="B7" s="38">
        <v>101.21457489878547</v>
      </c>
      <c r="C7" s="38">
        <v>101.21457489878547</v>
      </c>
      <c r="D7" s="41">
        <v>100.16025641025637</v>
      </c>
      <c r="E7" s="41">
        <v>100.16025641025637</v>
      </c>
      <c r="F7" s="41">
        <v>100.16025641025637</v>
      </c>
      <c r="G7" s="69"/>
    </row>
    <row r="8" spans="1:7" ht="18" customHeight="1">
      <c r="A8" s="68" t="s">
        <v>51</v>
      </c>
      <c r="B8" s="39">
        <v>101.21457489878547</v>
      </c>
      <c r="C8" s="39">
        <v>100.44140800719744</v>
      </c>
      <c r="D8" s="41">
        <v>100.16025641025637</v>
      </c>
      <c r="E8" s="41">
        <v>99.847264394961726</v>
      </c>
      <c r="F8" s="41">
        <v>100.06361054880787</v>
      </c>
      <c r="G8" s="69"/>
    </row>
    <row r="9" spans="1:7" ht="18" customHeight="1">
      <c r="A9" s="68" t="s">
        <v>52</v>
      </c>
      <c r="B9" s="38">
        <v>100.0582255887859</v>
      </c>
      <c r="C9" s="38">
        <v>87.134321535849551</v>
      </c>
      <c r="D9" s="41">
        <v>100.16025641025637</v>
      </c>
      <c r="E9" s="41">
        <v>100.16025641025637</v>
      </c>
      <c r="F9" s="41">
        <v>91.232559531583334</v>
      </c>
      <c r="G9" s="69"/>
    </row>
    <row r="10" spans="1:7" ht="18" customHeight="1">
      <c r="A10" s="68" t="s">
        <v>53</v>
      </c>
      <c r="B10" s="39">
        <v>85.671879761438333</v>
      </c>
      <c r="C10" s="39">
        <v>68.836794218797579</v>
      </c>
      <c r="D10" s="41">
        <v>86.873598776718453</v>
      </c>
      <c r="E10" s="41">
        <v>100.16025641025637</v>
      </c>
      <c r="F10" s="41">
        <v>89.934659461930266</v>
      </c>
      <c r="G10" s="69"/>
    </row>
    <row r="11" spans="1:7" ht="18" customHeight="1">
      <c r="A11" s="68" t="s">
        <v>54</v>
      </c>
      <c r="B11" s="38">
        <v>94.150641025641022</v>
      </c>
      <c r="C11" s="38">
        <v>67.722390913180391</v>
      </c>
      <c r="D11" s="41">
        <v>85.789403396311258</v>
      </c>
      <c r="E11" s="41">
        <v>80.397618645973907</v>
      </c>
      <c r="F11" s="41">
        <v>81.428671839856037</v>
      </c>
      <c r="G11" s="69"/>
    </row>
    <row r="12" spans="1:7" ht="18" customHeight="1">
      <c r="A12" s="68" t="s">
        <v>55</v>
      </c>
      <c r="B12" s="38">
        <v>66.89820861085721</v>
      </c>
      <c r="C12" s="38">
        <v>50.607287449392736</v>
      </c>
      <c r="D12" s="41">
        <v>82.197186125984956</v>
      </c>
      <c r="E12" s="41">
        <v>82.083748258673964</v>
      </c>
      <c r="F12" s="41">
        <v>51.446162190007705</v>
      </c>
      <c r="G12" s="69"/>
    </row>
    <row r="13" spans="1:7" ht="18" customHeight="1">
      <c r="A13" s="68" t="s">
        <v>56</v>
      </c>
      <c r="B13" s="38">
        <v>49.76383265856952</v>
      </c>
      <c r="C13" s="38">
        <v>50.607287449392736</v>
      </c>
      <c r="D13" s="41">
        <v>53.629667116509246</v>
      </c>
      <c r="E13" s="41">
        <v>92.850314889788564</v>
      </c>
      <c r="F13" s="41">
        <v>48.498650472334695</v>
      </c>
      <c r="G13" s="69"/>
    </row>
    <row r="14" spans="1:7" ht="18" customHeight="1">
      <c r="A14" s="68" t="s">
        <v>57</v>
      </c>
      <c r="B14" s="39">
        <v>46.117931304688518</v>
      </c>
      <c r="C14" s="39">
        <v>46.526054590570723</v>
      </c>
      <c r="D14" s="41">
        <v>43.808089547690557</v>
      </c>
      <c r="E14" s="41">
        <v>68.791492534064716</v>
      </c>
      <c r="F14" s="41">
        <v>48.498650472334695</v>
      </c>
      <c r="G14" s="69"/>
    </row>
    <row r="15" spans="1:7" ht="18" customHeight="1">
      <c r="A15" s="68" t="s">
        <v>58</v>
      </c>
      <c r="B15" s="38">
        <v>47.886465543511392</v>
      </c>
      <c r="C15" s="38">
        <v>49.382917591746128</v>
      </c>
      <c r="D15" s="41">
        <v>40.081107701014311</v>
      </c>
      <c r="E15" s="41">
        <v>56.774506442906286</v>
      </c>
      <c r="F15" s="41">
        <v>52.22524686924092</v>
      </c>
      <c r="G15" s="69"/>
    </row>
    <row r="16" spans="1:7" ht="18" customHeight="1">
      <c r="A16" s="68" t="s">
        <v>59</v>
      </c>
      <c r="B16" s="38">
        <v>73.651677270098304</v>
      </c>
      <c r="C16" s="38">
        <v>62.581333140543698</v>
      </c>
      <c r="D16" s="41">
        <v>59.958113432620003</v>
      </c>
      <c r="E16" s="41">
        <v>61.017719007443183</v>
      </c>
      <c r="F16" s="41">
        <v>86.52001096491226</v>
      </c>
      <c r="G16" s="69"/>
    </row>
    <row r="17" spans="1:7" ht="18" customHeight="1" thickBot="1">
      <c r="A17" s="70" t="s">
        <v>60</v>
      </c>
      <c r="B17" s="40">
        <v>101.21457489878547</v>
      </c>
      <c r="C17" s="40">
        <v>89.71910234643677</v>
      </c>
      <c r="D17" s="71">
        <v>100.16025641025637</v>
      </c>
      <c r="E17" s="71">
        <v>91.385605763789087</v>
      </c>
      <c r="F17" s="71">
        <v>100.16025641025637</v>
      </c>
      <c r="G17" s="72"/>
    </row>
    <row r="18" spans="1:7" ht="18" customHeight="1" thickBot="1">
      <c r="A18" s="73" t="s">
        <v>61</v>
      </c>
      <c r="B18" s="74">
        <f t="shared" ref="B18:F18" si="0">(B6*30+B7*31+B8*30+B9*31+B10*31+B11*30+B12*31+B13*30+B14*31+B15*31+B16*28+B17*31)/(30+31+30+31+31+30+31+30+31+31+28+31)</f>
        <v>80.749242046105806</v>
      </c>
      <c r="C18" s="74">
        <f t="shared" si="0"/>
        <v>73.005056107074864</v>
      </c>
      <c r="D18" s="74">
        <f t="shared" si="0"/>
        <v>79.527884846468083</v>
      </c>
      <c r="E18" s="74">
        <f>(E6*30+E7*31+E8*30+E9*31+E10*31+E11*30+E12*31+E13*30+E14*31+E15*31+E16*29+E17*31)/(30+31+30+31+31+30+31+30+31+31+29+31)</f>
        <v>86.208134619075324</v>
      </c>
      <c r="F18" s="74">
        <f t="shared" si="0"/>
        <v>79.097226073613953</v>
      </c>
      <c r="G18" s="75"/>
    </row>
    <row r="19" spans="1:7" ht="15">
      <c r="A19" s="59"/>
      <c r="B19" s="60"/>
      <c r="C19" s="60"/>
      <c r="D19" s="60"/>
      <c r="E19" s="60"/>
      <c r="F19" s="60"/>
    </row>
    <row r="20" spans="1:7" ht="24" customHeight="1">
      <c r="A20" s="163" t="s">
        <v>92</v>
      </c>
      <c r="B20" s="164"/>
      <c r="C20" s="164"/>
      <c r="D20" s="164"/>
      <c r="E20" s="164"/>
      <c r="F20" s="164"/>
      <c r="G20" s="165"/>
    </row>
    <row r="21" spans="1:7" ht="63" customHeight="1">
      <c r="A21" s="34" t="s">
        <v>84</v>
      </c>
      <c r="B21" s="34" t="s">
        <v>75</v>
      </c>
      <c r="C21" s="34" t="s">
        <v>62</v>
      </c>
      <c r="D21" s="34" t="s">
        <v>76</v>
      </c>
      <c r="E21" s="34" t="s">
        <v>63</v>
      </c>
      <c r="F21" s="34" t="s">
        <v>64</v>
      </c>
      <c r="G21" s="35" t="s">
        <v>93</v>
      </c>
    </row>
    <row r="22" spans="1:7" ht="18" customHeight="1">
      <c r="A22" s="33" t="s">
        <v>49</v>
      </c>
      <c r="B22" s="32"/>
      <c r="C22" s="32"/>
      <c r="D22" s="32"/>
      <c r="E22" s="32"/>
      <c r="F22" s="32"/>
      <c r="G22" s="25"/>
    </row>
    <row r="23" spans="1:7" ht="18" customHeight="1">
      <c r="A23" s="33" t="s">
        <v>50</v>
      </c>
      <c r="B23" s="32"/>
      <c r="C23" s="32"/>
      <c r="D23" s="32"/>
      <c r="E23" s="32"/>
      <c r="F23" s="32"/>
      <c r="G23" s="25"/>
    </row>
    <row r="24" spans="1:7" ht="18" customHeight="1">
      <c r="A24" s="33" t="s">
        <v>51</v>
      </c>
      <c r="B24" s="32"/>
      <c r="C24" s="32"/>
      <c r="D24" s="32"/>
      <c r="E24" s="32"/>
      <c r="F24" s="32"/>
      <c r="G24" s="25"/>
    </row>
    <row r="25" spans="1:7" ht="18" customHeight="1">
      <c r="A25" s="33" t="s">
        <v>52</v>
      </c>
      <c r="B25" s="32"/>
      <c r="C25" s="32"/>
      <c r="D25" s="32"/>
      <c r="E25" s="32"/>
      <c r="F25" s="32"/>
      <c r="G25" s="25"/>
    </row>
    <row r="26" spans="1:7" ht="18" customHeight="1">
      <c r="A26" s="33" t="s">
        <v>53</v>
      </c>
      <c r="B26" s="32"/>
      <c r="C26" s="32"/>
      <c r="D26" s="32"/>
      <c r="E26" s="32"/>
      <c r="F26" s="32"/>
      <c r="G26" s="25"/>
    </row>
    <row r="27" spans="1:7" ht="18" customHeight="1">
      <c r="A27" s="33" t="s">
        <v>54</v>
      </c>
      <c r="B27" s="32"/>
      <c r="C27" s="32"/>
      <c r="D27" s="32"/>
      <c r="E27" s="32"/>
      <c r="F27" s="32"/>
      <c r="G27" s="25"/>
    </row>
    <row r="28" spans="1:7" ht="18" customHeight="1">
      <c r="A28" s="33" t="s">
        <v>55</v>
      </c>
      <c r="B28" s="32"/>
      <c r="C28" s="32"/>
      <c r="D28" s="32"/>
      <c r="E28" s="32"/>
      <c r="F28" s="32"/>
      <c r="G28" s="25"/>
    </row>
    <row r="29" spans="1:7" ht="18" customHeight="1">
      <c r="A29" s="33" t="s">
        <v>56</v>
      </c>
      <c r="B29" s="32"/>
      <c r="C29" s="32"/>
      <c r="D29" s="32"/>
      <c r="E29" s="32"/>
      <c r="F29" s="32"/>
      <c r="G29" s="25"/>
    </row>
    <row r="30" spans="1:7" ht="18" customHeight="1">
      <c r="A30" s="33" t="s">
        <v>57</v>
      </c>
      <c r="B30" s="32"/>
      <c r="C30" s="32"/>
      <c r="D30" s="32"/>
      <c r="E30" s="32"/>
      <c r="F30" s="32"/>
      <c r="G30" s="25"/>
    </row>
    <row r="31" spans="1:7" ht="18" customHeight="1">
      <c r="A31" s="33" t="s">
        <v>58</v>
      </c>
      <c r="B31" s="32"/>
      <c r="C31" s="32"/>
      <c r="D31" s="32"/>
      <c r="E31" s="32"/>
      <c r="F31" s="32"/>
      <c r="G31" s="25"/>
    </row>
    <row r="32" spans="1:7" ht="18" customHeight="1">
      <c r="A32" s="33" t="s">
        <v>59</v>
      </c>
      <c r="B32" s="32"/>
      <c r="C32" s="32"/>
      <c r="D32" s="32"/>
      <c r="E32" s="32"/>
      <c r="F32" s="32"/>
      <c r="G32" s="25"/>
    </row>
    <row r="33" spans="1:7" ht="18" customHeight="1">
      <c r="A33" s="33" t="s">
        <v>60</v>
      </c>
      <c r="B33" s="32"/>
      <c r="C33" s="32"/>
      <c r="D33" s="32"/>
      <c r="E33" s="32"/>
      <c r="F33" s="32"/>
      <c r="G33" s="25"/>
    </row>
    <row r="34" spans="1:7" ht="18" customHeight="1">
      <c r="A34" s="33" t="s">
        <v>61</v>
      </c>
      <c r="B34" s="32"/>
      <c r="C34" s="32"/>
      <c r="D34" s="32"/>
      <c r="E34" s="32"/>
      <c r="F34" s="32"/>
      <c r="G34" s="25"/>
    </row>
    <row r="35" spans="1:7">
      <c r="A35" s="3"/>
    </row>
  </sheetData>
  <mergeCells count="3">
    <mergeCell ref="A3:G3"/>
    <mergeCell ref="A4:G4"/>
    <mergeCell ref="A20:G20"/>
  </mergeCells>
  <pageMargins left="0.69" right="0.31" top="0.45" bottom="0.38" header="0.3" footer="0.3"/>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S72"/>
  <sheetViews>
    <sheetView view="pageBreakPreview" zoomScaleNormal="100" zoomScaleSheetLayoutView="100" workbookViewId="0">
      <selection activeCell="E28" sqref="E28"/>
    </sheetView>
  </sheetViews>
  <sheetFormatPr defaultRowHeight="12.75"/>
  <cols>
    <col min="1" max="1" width="5.83203125" style="43" customWidth="1"/>
    <col min="2" max="2" width="36.5" style="42" customWidth="1"/>
    <col min="3" max="15" width="11.83203125" style="42" customWidth="1"/>
    <col min="16" max="16384" width="9.33203125" style="42"/>
  </cols>
  <sheetData>
    <row r="1" spans="1:19" ht="15.75">
      <c r="A1" s="76"/>
      <c r="B1" s="77"/>
      <c r="C1" s="77"/>
      <c r="D1" s="77"/>
      <c r="E1" s="77"/>
      <c r="F1" s="77"/>
      <c r="G1" s="77"/>
      <c r="H1" s="77"/>
      <c r="I1" s="77"/>
      <c r="J1" s="77"/>
      <c r="K1" s="77"/>
      <c r="L1" s="77"/>
      <c r="M1" s="77"/>
      <c r="N1" s="45" t="s">
        <v>126</v>
      </c>
      <c r="O1" s="77"/>
    </row>
    <row r="2" spans="1:19" ht="15.75">
      <c r="A2" s="76"/>
      <c r="B2" s="77"/>
      <c r="C2" s="77"/>
      <c r="D2" s="77"/>
      <c r="E2" s="77"/>
      <c r="F2" s="77"/>
      <c r="G2" s="77"/>
      <c r="H2" s="77"/>
      <c r="I2" s="77"/>
      <c r="J2" s="77"/>
      <c r="K2" s="77"/>
      <c r="L2" s="77"/>
      <c r="M2" s="77"/>
      <c r="N2" s="45"/>
      <c r="O2" s="77"/>
    </row>
    <row r="3" spans="1:19" ht="20.100000000000001" customHeight="1">
      <c r="A3" s="172" t="s">
        <v>103</v>
      </c>
      <c r="B3" s="172"/>
      <c r="C3" s="173" t="s">
        <v>134</v>
      </c>
      <c r="D3" s="174"/>
      <c r="E3" s="174"/>
      <c r="F3" s="174"/>
      <c r="G3" s="174"/>
      <c r="H3" s="174"/>
      <c r="I3" s="174"/>
      <c r="J3" s="174"/>
      <c r="K3" s="174"/>
      <c r="L3" s="174"/>
      <c r="M3" s="174"/>
      <c r="N3" s="174"/>
      <c r="O3" s="175"/>
    </row>
    <row r="4" spans="1:19" ht="20.100000000000001" customHeight="1">
      <c r="A4" s="172" t="s">
        <v>104</v>
      </c>
      <c r="B4" s="172"/>
      <c r="C4" s="173" t="s">
        <v>136</v>
      </c>
      <c r="D4" s="174"/>
      <c r="E4" s="174"/>
      <c r="F4" s="174"/>
      <c r="G4" s="174"/>
      <c r="H4" s="174"/>
      <c r="I4" s="174"/>
      <c r="J4" s="174"/>
      <c r="K4" s="174"/>
      <c r="L4" s="174"/>
      <c r="M4" s="174"/>
      <c r="N4" s="174"/>
      <c r="O4" s="175"/>
    </row>
    <row r="5" spans="1:19" ht="20.100000000000001" customHeight="1">
      <c r="A5" s="172" t="s">
        <v>105</v>
      </c>
      <c r="B5" s="172"/>
      <c r="C5" s="173" t="s">
        <v>137</v>
      </c>
      <c r="D5" s="174"/>
      <c r="E5" s="174"/>
      <c r="F5" s="174"/>
      <c r="G5" s="174"/>
      <c r="H5" s="174"/>
      <c r="I5" s="174"/>
      <c r="J5" s="174"/>
      <c r="K5" s="174"/>
      <c r="L5" s="174"/>
      <c r="M5" s="174"/>
      <c r="N5" s="174"/>
      <c r="O5" s="175"/>
    </row>
    <row r="6" spans="1:19" ht="20.100000000000001" customHeight="1">
      <c r="A6" s="185" t="s">
        <v>106</v>
      </c>
      <c r="B6" s="186"/>
      <c r="C6" s="186"/>
      <c r="D6" s="186"/>
      <c r="E6" s="186"/>
      <c r="F6" s="78"/>
      <c r="G6" s="78"/>
      <c r="H6" s="78"/>
      <c r="I6" s="78" t="s">
        <v>138</v>
      </c>
      <c r="J6" s="78"/>
      <c r="K6" s="78"/>
      <c r="L6" s="78"/>
      <c r="M6" s="78"/>
      <c r="N6" s="78"/>
      <c r="O6" s="79"/>
    </row>
    <row r="7" spans="1:19" ht="20.100000000000001" customHeight="1">
      <c r="A7" s="172" t="s">
        <v>107</v>
      </c>
      <c r="B7" s="172"/>
      <c r="C7" s="173" t="s">
        <v>133</v>
      </c>
      <c r="D7" s="174"/>
      <c r="E7" s="174"/>
      <c r="F7" s="174"/>
      <c r="G7" s="174"/>
      <c r="H7" s="174"/>
      <c r="I7" s="174"/>
      <c r="J7" s="174"/>
      <c r="K7" s="174"/>
      <c r="L7" s="174"/>
      <c r="M7" s="174"/>
      <c r="N7" s="174"/>
      <c r="O7" s="175"/>
    </row>
    <row r="8" spans="1:19" ht="20.100000000000001" customHeight="1">
      <c r="A8" s="172" t="s">
        <v>108</v>
      </c>
      <c r="B8" s="172"/>
      <c r="C8" s="187">
        <v>35582</v>
      </c>
      <c r="D8" s="188"/>
      <c r="E8" s="188"/>
      <c r="F8" s="188"/>
      <c r="G8" s="188"/>
      <c r="H8" s="188"/>
      <c r="I8" s="188"/>
      <c r="J8" s="188"/>
      <c r="K8" s="188"/>
      <c r="L8" s="188"/>
      <c r="M8" s="188"/>
      <c r="N8" s="188"/>
      <c r="O8" s="189"/>
    </row>
    <row r="9" spans="1:19" ht="15.75">
      <c r="A9" s="80"/>
      <c r="B9" s="81"/>
      <c r="C9" s="82" t="s">
        <v>94</v>
      </c>
      <c r="D9" s="82" t="s">
        <v>95</v>
      </c>
      <c r="E9" s="82" t="s">
        <v>96</v>
      </c>
      <c r="F9" s="82" t="s">
        <v>97</v>
      </c>
      <c r="G9" s="82" t="s">
        <v>98</v>
      </c>
      <c r="H9" s="82" t="s">
        <v>99</v>
      </c>
      <c r="I9" s="82" t="s">
        <v>100</v>
      </c>
      <c r="J9" s="82" t="s">
        <v>101</v>
      </c>
      <c r="K9" s="82" t="s">
        <v>75</v>
      </c>
      <c r="L9" s="82" t="s">
        <v>62</v>
      </c>
      <c r="M9" s="82" t="s">
        <v>76</v>
      </c>
      <c r="N9" s="82" t="s">
        <v>63</v>
      </c>
      <c r="O9" s="82" t="s">
        <v>64</v>
      </c>
    </row>
    <row r="10" spans="1:19" ht="20.100000000000001" customHeight="1">
      <c r="A10" s="83">
        <v>1</v>
      </c>
      <c r="B10" s="84" t="s">
        <v>144</v>
      </c>
      <c r="C10" s="85">
        <v>99.103999999999999</v>
      </c>
      <c r="D10" s="85">
        <v>100</v>
      </c>
      <c r="E10" s="85">
        <v>98.780602739726021</v>
      </c>
      <c r="F10" s="85">
        <v>99.789267759562847</v>
      </c>
      <c r="G10" s="85">
        <v>100</v>
      </c>
      <c r="H10" s="85">
        <v>72.514641095890397</v>
      </c>
      <c r="I10" s="85">
        <v>82.14090159540055</v>
      </c>
      <c r="J10" s="85">
        <v>75.94741750735605</v>
      </c>
      <c r="K10" s="85">
        <v>80.749242046105806</v>
      </c>
      <c r="L10" s="85">
        <v>73.005056107074864</v>
      </c>
      <c r="M10" s="85">
        <v>79.527884846468083</v>
      </c>
      <c r="N10" s="85">
        <v>86.208134619075324</v>
      </c>
      <c r="O10" s="85">
        <v>79.097226073613953</v>
      </c>
    </row>
    <row r="11" spans="1:19" ht="20.100000000000001" customHeight="1">
      <c r="A11" s="83">
        <v>2</v>
      </c>
      <c r="B11" s="86" t="s">
        <v>109</v>
      </c>
      <c r="C11" s="87"/>
      <c r="D11" s="87"/>
      <c r="E11" s="87"/>
      <c r="F11" s="87"/>
      <c r="G11" s="87"/>
      <c r="H11" s="87"/>
      <c r="I11" s="87"/>
      <c r="J11" s="87"/>
      <c r="K11" s="87"/>
      <c r="L11" s="87"/>
      <c r="M11" s="87"/>
      <c r="N11" s="87"/>
      <c r="O11" s="87"/>
      <c r="S11" s="52"/>
    </row>
    <row r="12" spans="1:19" ht="20.100000000000001" customHeight="1">
      <c r="A12" s="83">
        <v>3</v>
      </c>
      <c r="B12" s="86" t="s">
        <v>110</v>
      </c>
      <c r="C12" s="88">
        <v>2210.6065690999981</v>
      </c>
      <c r="D12" s="88">
        <v>2678.3975040999999</v>
      </c>
      <c r="E12" s="88">
        <v>2778.1386608000021</v>
      </c>
      <c r="F12" s="89">
        <v>2542.8177267999986</v>
      </c>
      <c r="G12" s="90">
        <v>3004.6075453000008</v>
      </c>
      <c r="H12" s="90">
        <v>2677.0881069999996</v>
      </c>
      <c r="I12" s="90">
        <v>3027.2524060000001</v>
      </c>
      <c r="J12" s="90">
        <v>2681.0240370000024</v>
      </c>
      <c r="K12" s="90">
        <v>2942.5269969999968</v>
      </c>
      <c r="L12" s="88">
        <v>2512.6199361000008</v>
      </c>
      <c r="M12" s="88">
        <v>3009.9533050000005</v>
      </c>
      <c r="N12" s="88">
        <v>3187.5331679999999</v>
      </c>
      <c r="O12" s="88">
        <v>2730.9419249999996</v>
      </c>
    </row>
    <row r="13" spans="1:19" ht="20.100000000000001" customHeight="1">
      <c r="A13" s="83">
        <v>4</v>
      </c>
      <c r="B13" s="86" t="s">
        <v>111</v>
      </c>
      <c r="C13" s="91"/>
      <c r="D13" s="91"/>
      <c r="E13" s="91"/>
      <c r="F13" s="91"/>
      <c r="G13" s="88"/>
      <c r="H13" s="88"/>
      <c r="I13" s="88"/>
      <c r="J13" s="88"/>
      <c r="K13" s="88"/>
      <c r="L13" s="88"/>
      <c r="M13" s="88"/>
      <c r="N13" s="88"/>
      <c r="O13" s="88"/>
    </row>
    <row r="14" spans="1:19" ht="20.100000000000001" customHeight="1">
      <c r="A14" s="83">
        <v>5</v>
      </c>
      <c r="B14" s="86" t="s">
        <v>112</v>
      </c>
      <c r="C14" s="92">
        <v>2206.65</v>
      </c>
      <c r="D14" s="92">
        <v>2724.83</v>
      </c>
      <c r="E14" s="92">
        <v>2818.0859999999998</v>
      </c>
      <c r="F14" s="93">
        <v>2595.67</v>
      </c>
      <c r="G14" s="90">
        <v>3032.12</v>
      </c>
      <c r="H14" s="90">
        <v>2703.36</v>
      </c>
      <c r="I14" s="94">
        <v>3040</v>
      </c>
      <c r="J14" s="90">
        <v>2704.1246000000001</v>
      </c>
      <c r="K14" s="90">
        <v>2966.71</v>
      </c>
      <c r="L14" s="92">
        <v>2520.7800000000002</v>
      </c>
      <c r="M14" s="92">
        <v>3076.5531754909998</v>
      </c>
      <c r="N14" s="92">
        <v>3282.9719999999998</v>
      </c>
      <c r="O14" s="92">
        <v>2803.0702999999999</v>
      </c>
    </row>
    <row r="15" spans="1:19" ht="31.5" customHeight="1">
      <c r="A15" s="83">
        <v>6</v>
      </c>
      <c r="B15" s="84" t="s">
        <v>145</v>
      </c>
      <c r="C15" s="176" t="s">
        <v>140</v>
      </c>
      <c r="D15" s="177"/>
      <c r="E15" s="177"/>
      <c r="F15" s="177"/>
      <c r="G15" s="177"/>
      <c r="H15" s="177"/>
      <c r="I15" s="177"/>
      <c r="J15" s="177"/>
      <c r="K15" s="177"/>
      <c r="L15" s="177"/>
      <c r="M15" s="177"/>
      <c r="N15" s="177"/>
      <c r="O15" s="178"/>
    </row>
    <row r="16" spans="1:19" ht="18.75" customHeight="1">
      <c r="A16" s="83">
        <v>7</v>
      </c>
      <c r="B16" s="86" t="s">
        <v>113</v>
      </c>
      <c r="C16" s="179"/>
      <c r="D16" s="180"/>
      <c r="E16" s="180"/>
      <c r="F16" s="180"/>
      <c r="G16" s="180"/>
      <c r="H16" s="180"/>
      <c r="I16" s="180"/>
      <c r="J16" s="180"/>
      <c r="K16" s="180"/>
      <c r="L16" s="180"/>
      <c r="M16" s="180"/>
      <c r="N16" s="180"/>
      <c r="O16" s="181"/>
    </row>
    <row r="17" spans="1:15" ht="33" customHeight="1">
      <c r="A17" s="83">
        <v>8</v>
      </c>
      <c r="B17" s="84" t="s">
        <v>146</v>
      </c>
      <c r="C17" s="179"/>
      <c r="D17" s="180"/>
      <c r="E17" s="180"/>
      <c r="F17" s="180"/>
      <c r="G17" s="180"/>
      <c r="H17" s="180"/>
      <c r="I17" s="180"/>
      <c r="J17" s="180"/>
      <c r="K17" s="180"/>
      <c r="L17" s="180"/>
      <c r="M17" s="180"/>
      <c r="N17" s="180"/>
      <c r="O17" s="181"/>
    </row>
    <row r="18" spans="1:15" ht="32.25" customHeight="1">
      <c r="A18" s="83">
        <v>9</v>
      </c>
      <c r="B18" s="84" t="s">
        <v>147</v>
      </c>
      <c r="C18" s="179"/>
      <c r="D18" s="180"/>
      <c r="E18" s="180"/>
      <c r="F18" s="180"/>
      <c r="G18" s="180"/>
      <c r="H18" s="180"/>
      <c r="I18" s="180"/>
      <c r="J18" s="180"/>
      <c r="K18" s="180"/>
      <c r="L18" s="180"/>
      <c r="M18" s="180"/>
      <c r="N18" s="180"/>
      <c r="O18" s="181"/>
    </row>
    <row r="19" spans="1:15" ht="33.75" customHeight="1">
      <c r="A19" s="83">
        <v>10</v>
      </c>
      <c r="B19" s="84" t="s">
        <v>148</v>
      </c>
      <c r="C19" s="179"/>
      <c r="D19" s="180"/>
      <c r="E19" s="180"/>
      <c r="F19" s="180"/>
      <c r="G19" s="180"/>
      <c r="H19" s="180"/>
      <c r="I19" s="180"/>
      <c r="J19" s="180"/>
      <c r="K19" s="180"/>
      <c r="L19" s="180"/>
      <c r="M19" s="180"/>
      <c r="N19" s="180"/>
      <c r="O19" s="181"/>
    </row>
    <row r="20" spans="1:15" ht="48.75" customHeight="1">
      <c r="A20" s="83">
        <v>11</v>
      </c>
      <c r="B20" s="84" t="s">
        <v>149</v>
      </c>
      <c r="C20" s="179"/>
      <c r="D20" s="180"/>
      <c r="E20" s="180"/>
      <c r="F20" s="180"/>
      <c r="G20" s="180"/>
      <c r="H20" s="180"/>
      <c r="I20" s="180"/>
      <c r="J20" s="180"/>
      <c r="K20" s="180"/>
      <c r="L20" s="180"/>
      <c r="M20" s="180"/>
      <c r="N20" s="180"/>
      <c r="O20" s="181"/>
    </row>
    <row r="21" spans="1:15" ht="33" customHeight="1">
      <c r="A21" s="83">
        <v>12</v>
      </c>
      <c r="B21" s="84" t="s">
        <v>150</v>
      </c>
      <c r="C21" s="179"/>
      <c r="D21" s="180"/>
      <c r="E21" s="180"/>
      <c r="F21" s="180"/>
      <c r="G21" s="180"/>
      <c r="H21" s="180"/>
      <c r="I21" s="180"/>
      <c r="J21" s="180"/>
      <c r="K21" s="180"/>
      <c r="L21" s="180"/>
      <c r="M21" s="180"/>
      <c r="N21" s="180"/>
      <c r="O21" s="181"/>
    </row>
    <row r="22" spans="1:15" ht="21" customHeight="1">
      <c r="A22" s="83">
        <v>13</v>
      </c>
      <c r="B22" s="86" t="s">
        <v>114</v>
      </c>
      <c r="C22" s="179"/>
      <c r="D22" s="180"/>
      <c r="E22" s="180"/>
      <c r="F22" s="180"/>
      <c r="G22" s="180"/>
      <c r="H22" s="180"/>
      <c r="I22" s="180"/>
      <c r="J22" s="180"/>
      <c r="K22" s="180"/>
      <c r="L22" s="180"/>
      <c r="M22" s="180"/>
      <c r="N22" s="180"/>
      <c r="O22" s="181"/>
    </row>
    <row r="23" spans="1:15" ht="33.75" customHeight="1">
      <c r="A23" s="83">
        <v>14</v>
      </c>
      <c r="B23" s="84" t="s">
        <v>151</v>
      </c>
      <c r="C23" s="179"/>
      <c r="D23" s="180"/>
      <c r="E23" s="180"/>
      <c r="F23" s="180"/>
      <c r="G23" s="180"/>
      <c r="H23" s="180"/>
      <c r="I23" s="180"/>
      <c r="J23" s="180"/>
      <c r="K23" s="180"/>
      <c r="L23" s="180"/>
      <c r="M23" s="180"/>
      <c r="N23" s="180"/>
      <c r="O23" s="181"/>
    </row>
    <row r="24" spans="1:15" ht="34.5" customHeight="1">
      <c r="A24" s="83">
        <v>15</v>
      </c>
      <c r="B24" s="84" t="s">
        <v>152</v>
      </c>
      <c r="C24" s="179"/>
      <c r="D24" s="180"/>
      <c r="E24" s="180"/>
      <c r="F24" s="180"/>
      <c r="G24" s="180"/>
      <c r="H24" s="180"/>
      <c r="I24" s="180"/>
      <c r="J24" s="180"/>
      <c r="K24" s="180"/>
      <c r="L24" s="180"/>
      <c r="M24" s="180"/>
      <c r="N24" s="180"/>
      <c r="O24" s="181"/>
    </row>
    <row r="25" spans="1:15" ht="50.25" customHeight="1">
      <c r="A25" s="83">
        <v>16</v>
      </c>
      <c r="B25" s="84" t="s">
        <v>153</v>
      </c>
      <c r="C25" s="179"/>
      <c r="D25" s="180"/>
      <c r="E25" s="180"/>
      <c r="F25" s="180"/>
      <c r="G25" s="180"/>
      <c r="H25" s="180"/>
      <c r="I25" s="180"/>
      <c r="J25" s="180"/>
      <c r="K25" s="180"/>
      <c r="L25" s="180"/>
      <c r="M25" s="180"/>
      <c r="N25" s="180"/>
      <c r="O25" s="181"/>
    </row>
    <row r="26" spans="1:15" ht="34.5" customHeight="1">
      <c r="A26" s="83">
        <v>17</v>
      </c>
      <c r="B26" s="84" t="s">
        <v>154</v>
      </c>
      <c r="C26" s="179"/>
      <c r="D26" s="180"/>
      <c r="E26" s="180"/>
      <c r="F26" s="180"/>
      <c r="G26" s="180"/>
      <c r="H26" s="180"/>
      <c r="I26" s="180"/>
      <c r="J26" s="180"/>
      <c r="K26" s="180"/>
      <c r="L26" s="180"/>
      <c r="M26" s="180"/>
      <c r="N26" s="180"/>
      <c r="O26" s="181"/>
    </row>
    <row r="27" spans="1:15" ht="33" customHeight="1">
      <c r="A27" s="83">
        <v>18</v>
      </c>
      <c r="B27" s="86" t="s">
        <v>115</v>
      </c>
      <c r="C27" s="182"/>
      <c r="D27" s="183"/>
      <c r="E27" s="183"/>
      <c r="F27" s="183"/>
      <c r="G27" s="183"/>
      <c r="H27" s="183"/>
      <c r="I27" s="183"/>
      <c r="J27" s="183"/>
      <c r="K27" s="183"/>
      <c r="L27" s="183"/>
      <c r="M27" s="183"/>
      <c r="N27" s="183"/>
      <c r="O27" s="184"/>
    </row>
    <row r="28" spans="1:15" ht="33" customHeight="1">
      <c r="A28" s="95">
        <v>19</v>
      </c>
      <c r="B28" s="96" t="s">
        <v>155</v>
      </c>
      <c r="C28" s="97">
        <f>12.3396/C14*100</f>
        <v>0.55920059819182932</v>
      </c>
      <c r="D28" s="97">
        <f>15.6686/D14*100</f>
        <v>0.57503036886704861</v>
      </c>
      <c r="E28" s="97">
        <f>14.13/E14*100</f>
        <v>0.50140414451510706</v>
      </c>
      <c r="F28" s="97">
        <f>13.31/F14*100</f>
        <v>0.51277704792982159</v>
      </c>
      <c r="G28" s="97">
        <f>29.5/G14*100</f>
        <v>0.97291663918314586</v>
      </c>
      <c r="H28" s="97">
        <f>26.7/H14*100</f>
        <v>0.98765980113636365</v>
      </c>
      <c r="I28" s="97">
        <f>29.3/I14*100</f>
        <v>0.96381578947368418</v>
      </c>
      <c r="J28" s="97">
        <f>26.5/J14*100</f>
        <v>0.979984428232338</v>
      </c>
      <c r="K28" s="97">
        <v>0.97099999999999997</v>
      </c>
      <c r="L28" s="97">
        <v>0.97599999999999998</v>
      </c>
      <c r="M28" s="97">
        <v>0.97199999999999998</v>
      </c>
      <c r="N28" s="97">
        <v>0.98199999999999998</v>
      </c>
      <c r="O28" s="97">
        <v>1.014</v>
      </c>
    </row>
    <row r="29" spans="1:15" ht="37.5" customHeight="1">
      <c r="A29" s="83">
        <v>20</v>
      </c>
      <c r="B29" s="86" t="s">
        <v>178</v>
      </c>
      <c r="C29" s="100">
        <v>514.43015802207503</v>
      </c>
      <c r="D29" s="100">
        <v>373.56479092890999</v>
      </c>
      <c r="E29" s="100">
        <v>81.068718675852196</v>
      </c>
      <c r="F29" s="100">
        <v>61.475201567385199</v>
      </c>
      <c r="G29" s="100">
        <v>41.131001097824097</v>
      </c>
      <c r="H29" s="100">
        <v>0</v>
      </c>
      <c r="I29" s="100">
        <v>0</v>
      </c>
      <c r="J29" s="100">
        <v>0</v>
      </c>
      <c r="K29" s="100">
        <v>0</v>
      </c>
      <c r="L29" s="100">
        <v>0</v>
      </c>
      <c r="M29" s="100">
        <v>0</v>
      </c>
      <c r="N29" s="100">
        <v>0</v>
      </c>
      <c r="O29" s="100">
        <v>0</v>
      </c>
    </row>
    <row r="30" spans="1:15" ht="24.75" customHeight="1">
      <c r="A30" s="83">
        <v>21</v>
      </c>
      <c r="B30" s="86" t="s">
        <v>172</v>
      </c>
      <c r="C30" s="100">
        <v>1087.0686800000001</v>
      </c>
      <c r="D30" s="100">
        <v>1087.12868</v>
      </c>
      <c r="E30" s="100">
        <v>1087.06448</v>
      </c>
      <c r="F30" s="100">
        <v>1087.35329</v>
      </c>
      <c r="G30" s="100">
        <v>1087.4166499999999</v>
      </c>
      <c r="H30" s="100">
        <v>1088.0576000000001</v>
      </c>
      <c r="I30" s="100">
        <v>1085.4783</v>
      </c>
      <c r="J30" s="100">
        <v>1085.5977</v>
      </c>
      <c r="K30" s="100">
        <v>1085.7699</v>
      </c>
      <c r="L30" s="100">
        <v>1085.8874000000001</v>
      </c>
      <c r="M30" s="100">
        <v>1087.6438000000001</v>
      </c>
      <c r="N30" s="100">
        <v>1089.3449000000001</v>
      </c>
      <c r="O30" s="100">
        <v>1092.8671999999999</v>
      </c>
    </row>
    <row r="31" spans="1:15" ht="50.25" customHeight="1">
      <c r="A31" s="83">
        <v>22</v>
      </c>
      <c r="B31" s="84" t="s">
        <v>156</v>
      </c>
      <c r="C31" s="100">
        <v>122.622297791859</v>
      </c>
      <c r="D31" s="100">
        <v>116.918007918635</v>
      </c>
      <c r="E31" s="100">
        <v>133.404066734792</v>
      </c>
      <c r="F31" s="100">
        <v>109.977472103195</v>
      </c>
      <c r="G31" s="100">
        <v>113.74970118543899</v>
      </c>
      <c r="H31" s="100">
        <v>103.47110000000001</v>
      </c>
      <c r="I31" s="100">
        <v>82.375500000000002</v>
      </c>
      <c r="J31" s="100">
        <v>83.657399999999996</v>
      </c>
      <c r="K31" s="100">
        <v>78.985200000000006</v>
      </c>
      <c r="L31" s="100">
        <v>81.440299999999993</v>
      </c>
      <c r="M31" s="100">
        <v>74.696399999999997</v>
      </c>
      <c r="N31" s="100">
        <v>76.834800000000001</v>
      </c>
      <c r="O31" s="100">
        <v>79.156400000000005</v>
      </c>
    </row>
    <row r="32" spans="1:15" ht="34.5" customHeight="1">
      <c r="A32" s="83">
        <v>23</v>
      </c>
      <c r="B32" s="84" t="s">
        <v>157</v>
      </c>
      <c r="C32" s="100">
        <v>3421.4447</v>
      </c>
      <c r="D32" s="100">
        <v>3421.6446999999998</v>
      </c>
      <c r="E32" s="100">
        <v>3421.4306999999999</v>
      </c>
      <c r="F32" s="100">
        <v>3422.3933999999999</v>
      </c>
      <c r="G32" s="100">
        <v>3422.6046000000001</v>
      </c>
      <c r="H32" s="100">
        <v>3424.741</v>
      </c>
      <c r="I32" s="100">
        <v>3416.1433000000002</v>
      </c>
      <c r="J32" s="100">
        <v>3416.5414999999998</v>
      </c>
      <c r="K32" s="100">
        <v>3418.0455999999999</v>
      </c>
      <c r="L32" s="100">
        <v>3418.3206</v>
      </c>
      <c r="M32" s="100">
        <v>3423.3616999999999</v>
      </c>
      <c r="N32" s="100">
        <v>3429.0322000000001</v>
      </c>
      <c r="O32" s="100">
        <v>3440.7730999999999</v>
      </c>
    </row>
    <row r="33" spans="1:15" ht="34.5" customHeight="1">
      <c r="A33" s="83">
        <v>24</v>
      </c>
      <c r="B33" s="84" t="s">
        <v>158</v>
      </c>
      <c r="C33" s="87"/>
      <c r="D33" s="87"/>
      <c r="E33" s="87"/>
      <c r="F33" s="87"/>
      <c r="G33" s="87"/>
      <c r="H33" s="87"/>
      <c r="I33" s="87"/>
      <c r="J33" s="87"/>
      <c r="K33" s="87"/>
      <c r="L33" s="87"/>
      <c r="M33" s="87"/>
      <c r="N33" s="87"/>
      <c r="O33" s="87"/>
    </row>
    <row r="34" spans="1:15" ht="36" customHeight="1">
      <c r="A34" s="98"/>
      <c r="B34" s="84" t="s">
        <v>159</v>
      </c>
      <c r="C34" s="87"/>
      <c r="D34" s="87"/>
      <c r="E34" s="87"/>
      <c r="F34" s="87"/>
      <c r="G34" s="87"/>
      <c r="H34" s="87"/>
      <c r="I34" s="87"/>
      <c r="J34" s="87"/>
      <c r="K34" s="87"/>
      <c r="L34" s="87"/>
      <c r="M34" s="87"/>
      <c r="N34" s="87"/>
      <c r="O34" s="87"/>
    </row>
    <row r="35" spans="1:15" ht="23.25" customHeight="1">
      <c r="A35" s="98"/>
      <c r="B35" s="86" t="s">
        <v>116</v>
      </c>
      <c r="C35" s="100">
        <v>152.18100000000001</v>
      </c>
      <c r="D35" s="100">
        <v>152.19380000000001</v>
      </c>
      <c r="E35" s="100">
        <v>152.1935</v>
      </c>
      <c r="F35" s="100">
        <v>152.20920000000001</v>
      </c>
      <c r="G35" s="100">
        <v>152.23390000000001</v>
      </c>
      <c r="H35" s="100">
        <v>255.41159999999999</v>
      </c>
      <c r="I35" s="100">
        <v>252.2388</v>
      </c>
      <c r="J35" s="100">
        <v>249.0658</v>
      </c>
      <c r="K35" s="100">
        <v>210.37299999999999</v>
      </c>
      <c r="L35" s="100">
        <v>212.93100000000001</v>
      </c>
      <c r="M35" s="100">
        <v>213.1147</v>
      </c>
      <c r="N35" s="100">
        <v>213.4537</v>
      </c>
      <c r="O35" s="100">
        <v>213.9659</v>
      </c>
    </row>
    <row r="36" spans="1:15" ht="25.5" customHeight="1">
      <c r="A36" s="98"/>
      <c r="B36" s="86" t="s">
        <v>117</v>
      </c>
      <c r="C36" s="99">
        <v>0.14000000000000001</v>
      </c>
      <c r="D36" s="99">
        <v>0.14000000000000001</v>
      </c>
      <c r="E36" s="99">
        <v>0.14000000000000001</v>
      </c>
      <c r="F36" s="99">
        <v>0.14000000000000001</v>
      </c>
      <c r="G36" s="99">
        <v>0.14000000000000001</v>
      </c>
      <c r="H36" s="103">
        <v>0.23480999999999999</v>
      </c>
      <c r="I36" s="103">
        <v>0.2321</v>
      </c>
      <c r="J36" s="103">
        <v>0.22944000000000001</v>
      </c>
      <c r="K36" s="103">
        <v>0.19377</v>
      </c>
      <c r="L36" s="103">
        <v>0.1961</v>
      </c>
      <c r="M36" s="103">
        <v>0.1961</v>
      </c>
      <c r="N36" s="103">
        <v>0.1961</v>
      </c>
      <c r="O36" s="103">
        <v>0.1961</v>
      </c>
    </row>
    <row r="37" spans="1:15" ht="20.100000000000001" customHeight="1">
      <c r="A37" s="98"/>
      <c r="B37" s="86" t="s">
        <v>118</v>
      </c>
      <c r="C37" s="87"/>
      <c r="D37" s="87"/>
      <c r="E37" s="87"/>
      <c r="F37" s="87"/>
      <c r="G37" s="87"/>
      <c r="H37" s="87"/>
      <c r="I37" s="87"/>
      <c r="J37" s="87"/>
      <c r="K37" s="87"/>
      <c r="L37" s="87"/>
      <c r="M37" s="87"/>
      <c r="N37" s="87"/>
      <c r="O37" s="87"/>
    </row>
    <row r="38" spans="1:15" ht="21.75" customHeight="1">
      <c r="A38" s="98"/>
      <c r="B38" s="86" t="s">
        <v>116</v>
      </c>
      <c r="C38" s="100">
        <v>38.282200000000003</v>
      </c>
      <c r="D38" s="100">
        <v>30.836500000000001</v>
      </c>
      <c r="E38" s="100">
        <v>15.291</v>
      </c>
      <c r="F38" s="100">
        <v>1.7987</v>
      </c>
      <c r="G38" s="100">
        <v>1.2921</v>
      </c>
      <c r="H38" s="100">
        <v>0.51759999999999995</v>
      </c>
      <c r="I38" s="100">
        <v>0</v>
      </c>
      <c r="J38" s="100">
        <v>0</v>
      </c>
      <c r="K38" s="100">
        <v>0</v>
      </c>
      <c r="L38" s="100">
        <v>0</v>
      </c>
      <c r="M38" s="100">
        <v>0</v>
      </c>
      <c r="N38" s="100">
        <v>0</v>
      </c>
      <c r="O38" s="100">
        <v>0</v>
      </c>
    </row>
    <row r="39" spans="1:15" ht="33.75" customHeight="1">
      <c r="A39" s="98"/>
      <c r="B39" s="84" t="s">
        <v>160</v>
      </c>
      <c r="C39" s="99">
        <v>6.3018400000000002E-2</v>
      </c>
      <c r="D39" s="99">
        <v>6.9465399999999997E-2</v>
      </c>
      <c r="E39" s="99">
        <v>6.7266999999999993E-2</v>
      </c>
      <c r="F39" s="99">
        <v>2.5237800000000001E-2</v>
      </c>
      <c r="G39" s="99">
        <v>2.5238E-2</v>
      </c>
      <c r="H39" s="99">
        <v>2.5238E-2</v>
      </c>
      <c r="I39" s="87"/>
      <c r="J39" s="87"/>
      <c r="K39" s="87"/>
      <c r="L39" s="87"/>
      <c r="M39" s="87"/>
      <c r="N39" s="87"/>
      <c r="O39" s="87"/>
    </row>
    <row r="40" spans="1:15" ht="33.75" customHeight="1">
      <c r="A40" s="98"/>
      <c r="B40" s="84" t="s">
        <v>161</v>
      </c>
      <c r="C40" s="101"/>
      <c r="D40" s="101"/>
      <c r="E40" s="101"/>
      <c r="F40" s="101"/>
      <c r="G40" s="101"/>
      <c r="H40" s="87"/>
      <c r="I40" s="87"/>
      <c r="J40" s="87"/>
      <c r="K40" s="87"/>
      <c r="L40" s="87"/>
      <c r="M40" s="87"/>
      <c r="N40" s="87"/>
      <c r="O40" s="87"/>
    </row>
    <row r="41" spans="1:15" ht="21.75" customHeight="1">
      <c r="A41" s="98"/>
      <c r="B41" s="86" t="s">
        <v>116</v>
      </c>
      <c r="C41" s="100">
        <f>87.2643+99.2683</f>
        <v>186.5326</v>
      </c>
      <c r="D41" s="100">
        <f>87.2721+53.7507</f>
        <v>141.02279999999999</v>
      </c>
      <c r="E41" s="100">
        <f>87.2719+146.1797</f>
        <v>233.45159999999998</v>
      </c>
      <c r="F41" s="100">
        <f>87.2814</f>
        <v>87.281400000000005</v>
      </c>
      <c r="G41" s="100">
        <v>87.296400000000006</v>
      </c>
      <c r="H41" s="100">
        <v>176.92570000000001</v>
      </c>
      <c r="I41" s="100">
        <v>46.600099999999998</v>
      </c>
      <c r="J41" s="100">
        <v>46.706800000000001</v>
      </c>
      <c r="K41" s="100">
        <v>46.732100000000003</v>
      </c>
      <c r="L41" s="100">
        <v>46.755899999999997</v>
      </c>
      <c r="M41" s="100">
        <v>46.914200000000001</v>
      </c>
      <c r="N41" s="100">
        <v>47.286299999999997</v>
      </c>
      <c r="O41" s="100">
        <v>47.773400000000002</v>
      </c>
    </row>
    <row r="42" spans="1:15" ht="36" customHeight="1">
      <c r="A42" s="98"/>
      <c r="B42" s="86" t="s">
        <v>117</v>
      </c>
      <c r="C42" s="104">
        <v>2.5506649999999999E-2</v>
      </c>
      <c r="D42" s="104">
        <v>2.5506649999999999E-2</v>
      </c>
      <c r="E42" s="104">
        <v>2.5506649999999999E-2</v>
      </c>
      <c r="F42" s="104">
        <v>2.5506649999999999E-2</v>
      </c>
      <c r="G42" s="104">
        <v>2.5506649999999999E-2</v>
      </c>
      <c r="H42" s="105">
        <v>5.1677000000000001E-2</v>
      </c>
      <c r="I42" s="166" t="s">
        <v>173</v>
      </c>
      <c r="J42" s="167"/>
      <c r="K42" s="167"/>
      <c r="L42" s="167"/>
      <c r="M42" s="167"/>
      <c r="N42" s="167"/>
      <c r="O42" s="168"/>
    </row>
    <row r="43" spans="1:15" ht="33" customHeight="1">
      <c r="A43" s="98"/>
      <c r="B43" s="86" t="s">
        <v>119</v>
      </c>
      <c r="C43" s="87"/>
      <c r="D43" s="87"/>
      <c r="E43" s="87"/>
      <c r="F43" s="87"/>
      <c r="G43" s="87"/>
      <c r="H43" s="87"/>
      <c r="I43" s="87"/>
      <c r="J43" s="87"/>
      <c r="K43" s="87"/>
      <c r="L43" s="87"/>
      <c r="M43" s="87"/>
      <c r="N43" s="87"/>
      <c r="O43" s="87"/>
    </row>
    <row r="44" spans="1:15" ht="23.25" customHeight="1">
      <c r="A44" s="98"/>
      <c r="B44" s="86" t="s">
        <v>116</v>
      </c>
      <c r="C44" s="85">
        <v>12.569900000000001</v>
      </c>
      <c r="D44" s="85">
        <v>11.9841</v>
      </c>
      <c r="E44" s="85">
        <v>13.6737</v>
      </c>
      <c r="F44" s="85">
        <v>11.272500000000001</v>
      </c>
      <c r="G44" s="85">
        <v>11.6591</v>
      </c>
      <c r="H44" s="85">
        <v>12.6752</v>
      </c>
      <c r="I44" s="85">
        <v>10.090999999999999</v>
      </c>
      <c r="J44" s="85">
        <v>10.247999999999999</v>
      </c>
      <c r="K44" s="85">
        <v>9.6757000000000009</v>
      </c>
      <c r="L44" s="85">
        <v>9.9763999999999999</v>
      </c>
      <c r="M44" s="85">
        <v>10.084</v>
      </c>
      <c r="N44" s="85">
        <v>10.3727</v>
      </c>
      <c r="O44" s="85">
        <v>10.6861</v>
      </c>
    </row>
    <row r="45" spans="1:15" ht="24.75" customHeight="1">
      <c r="A45" s="98"/>
      <c r="B45" s="86" t="s">
        <v>117</v>
      </c>
      <c r="C45" s="106">
        <v>0.10249999999999999</v>
      </c>
      <c r="D45" s="106">
        <v>0.10249999999999999</v>
      </c>
      <c r="E45" s="106">
        <v>0.10249999999999999</v>
      </c>
      <c r="F45" s="106">
        <v>0.10249999999999999</v>
      </c>
      <c r="G45" s="106">
        <v>0.10249999999999999</v>
      </c>
      <c r="H45" s="107">
        <v>0.1225</v>
      </c>
      <c r="I45" s="107">
        <v>0.1225</v>
      </c>
      <c r="J45" s="107">
        <v>0.1225</v>
      </c>
      <c r="K45" s="107">
        <v>0.1225</v>
      </c>
      <c r="L45" s="107">
        <v>0.1225</v>
      </c>
      <c r="M45" s="107">
        <v>0.13500000000000001</v>
      </c>
      <c r="N45" s="107">
        <v>0.13500000000000001</v>
      </c>
      <c r="O45" s="107">
        <v>0.13500000000000001</v>
      </c>
    </row>
    <row r="46" spans="1:15" ht="49.5" customHeight="1">
      <c r="A46" s="98"/>
      <c r="B46" s="86" t="s">
        <v>102</v>
      </c>
      <c r="C46" s="87"/>
      <c r="D46" s="87"/>
      <c r="E46" s="87"/>
      <c r="F46" s="87"/>
      <c r="G46" s="87"/>
      <c r="H46" s="87"/>
      <c r="I46" s="87"/>
      <c r="J46" s="87"/>
      <c r="K46" s="87"/>
      <c r="L46" s="87"/>
      <c r="M46" s="87"/>
      <c r="N46" s="87"/>
      <c r="O46" s="87"/>
    </row>
    <row r="47" spans="1:15" ht="13.5" customHeight="1">
      <c r="A47" s="98"/>
      <c r="B47" s="86"/>
      <c r="C47" s="87"/>
      <c r="D47" s="87"/>
      <c r="E47" s="87"/>
      <c r="F47" s="87"/>
      <c r="G47" s="87"/>
      <c r="H47" s="87"/>
      <c r="I47" s="87"/>
      <c r="J47" s="87"/>
      <c r="K47" s="87"/>
      <c r="L47" s="87"/>
      <c r="M47" s="87"/>
      <c r="N47" s="87"/>
      <c r="O47" s="87"/>
    </row>
    <row r="48" spans="1:15" ht="22.5" customHeight="1">
      <c r="A48" s="98"/>
      <c r="B48" s="86" t="s">
        <v>116</v>
      </c>
      <c r="C48" s="100">
        <v>51.172400000000003</v>
      </c>
      <c r="D48" s="100">
        <v>53.219299999999997</v>
      </c>
      <c r="E48" s="100">
        <v>55.348100000000002</v>
      </c>
      <c r="F48" s="100">
        <v>57.561999999999998</v>
      </c>
      <c r="G48" s="100">
        <v>59.8645</v>
      </c>
      <c r="H48" s="100">
        <v>73.040099999999995</v>
      </c>
      <c r="I48" s="100">
        <v>77.218000000000004</v>
      </c>
      <c r="J48" s="100">
        <v>81.634900000000002</v>
      </c>
      <c r="K48" s="100">
        <v>86.304400000000001</v>
      </c>
      <c r="L48" s="100">
        <v>91.241</v>
      </c>
      <c r="M48" s="100">
        <v>74.194000000000003</v>
      </c>
      <c r="N48" s="100">
        <v>79.123400000000004</v>
      </c>
      <c r="O48" s="100">
        <v>84.380399999999995</v>
      </c>
    </row>
    <row r="49" spans="1:16" ht="22.5" customHeight="1">
      <c r="A49" s="98"/>
      <c r="B49" s="86" t="s">
        <v>117</v>
      </c>
      <c r="C49" s="87"/>
      <c r="D49" s="87"/>
      <c r="E49" s="87"/>
      <c r="F49" s="87"/>
      <c r="G49" s="87"/>
      <c r="H49" s="87"/>
      <c r="I49" s="87"/>
      <c r="J49" s="87"/>
      <c r="K49" s="87"/>
      <c r="L49" s="87"/>
      <c r="M49" s="87"/>
      <c r="N49" s="87"/>
      <c r="O49" s="87"/>
    </row>
    <row r="50" spans="1:16" ht="33.75" customHeight="1">
      <c r="A50" s="98"/>
      <c r="B50" s="86" t="s">
        <v>120</v>
      </c>
      <c r="C50" s="166" t="s">
        <v>164</v>
      </c>
      <c r="D50" s="167"/>
      <c r="E50" s="167"/>
      <c r="F50" s="167"/>
      <c r="G50" s="167"/>
      <c r="H50" s="167"/>
      <c r="I50" s="167"/>
      <c r="J50" s="167"/>
      <c r="K50" s="167"/>
      <c r="L50" s="167"/>
      <c r="M50" s="167"/>
      <c r="N50" s="167"/>
      <c r="O50" s="168"/>
    </row>
    <row r="51" spans="1:16" ht="26.25" customHeight="1">
      <c r="A51" s="83">
        <v>25</v>
      </c>
      <c r="B51" s="86" t="s">
        <v>165</v>
      </c>
      <c r="C51" s="100">
        <f>C48+C44+C41+C38+C35</f>
        <v>440.73810000000003</v>
      </c>
      <c r="D51" s="100">
        <f t="shared" ref="D51:J51" si="0">D48+D44+D41+D38+D35</f>
        <v>389.25650000000002</v>
      </c>
      <c r="E51" s="100">
        <f t="shared" si="0"/>
        <v>469.9579</v>
      </c>
      <c r="F51" s="100">
        <f t="shared" si="0"/>
        <v>310.12380000000002</v>
      </c>
      <c r="G51" s="100">
        <f t="shared" si="0"/>
        <v>312.346</v>
      </c>
      <c r="H51" s="100">
        <f t="shared" si="0"/>
        <v>518.5702</v>
      </c>
      <c r="I51" s="100">
        <f t="shared" si="0"/>
        <v>386.14789999999999</v>
      </c>
      <c r="J51" s="100">
        <f t="shared" si="0"/>
        <v>387.65549999999996</v>
      </c>
      <c r="K51" s="100">
        <f t="shared" ref="K51:L51" si="1">K48+K44+K41+K38+K35</f>
        <v>353.08519999999999</v>
      </c>
      <c r="L51" s="100">
        <f t="shared" si="1"/>
        <v>360.90430000000003</v>
      </c>
      <c r="M51" s="100">
        <f t="shared" ref="M51:O51" si="2">M48+M44+M41+M38+M35</f>
        <v>344.30690000000004</v>
      </c>
      <c r="N51" s="100">
        <f t="shared" si="2"/>
        <v>350.23609999999996</v>
      </c>
      <c r="O51" s="100">
        <f t="shared" si="2"/>
        <v>356.80579999999998</v>
      </c>
      <c r="P51" s="42">
        <f>2587.38*0.988*0.88</f>
        <v>2249.5716671999999</v>
      </c>
    </row>
    <row r="52" spans="1:16" ht="24.75" customHeight="1">
      <c r="A52" s="83">
        <v>26</v>
      </c>
      <c r="B52" s="86" t="s">
        <v>121</v>
      </c>
      <c r="C52" s="100">
        <f>C53/2</f>
        <v>0.97960448743688744</v>
      </c>
      <c r="D52" s="100">
        <f t="shared" ref="D52:J52" si="3">D53/2</f>
        <v>0.86517914871434243</v>
      </c>
      <c r="E52" s="100">
        <f t="shared" si="3"/>
        <v>1.0445497399621588</v>
      </c>
      <c r="F52" s="100">
        <f t="shared" si="3"/>
        <v>0.68929522122317044</v>
      </c>
      <c r="G52" s="100">
        <f t="shared" si="3"/>
        <v>0.69423438371441459</v>
      </c>
      <c r="H52" s="100">
        <f t="shared" si="3"/>
        <v>1.1525976423890836</v>
      </c>
      <c r="I52" s="100">
        <f t="shared" si="3"/>
        <v>0.85826983338706231</v>
      </c>
      <c r="J52" s="100">
        <f t="shared" si="3"/>
        <v>0.86162069351297343</v>
      </c>
      <c r="K52" s="100">
        <f t="shared" ref="K52" si="4">K53/2</f>
        <v>0.78478317705583167</v>
      </c>
      <c r="L52" s="100">
        <f t="shared" ref="L52" si="5">L53/2</f>
        <v>0.80216226329257367</v>
      </c>
      <c r="M52" s="100">
        <f t="shared" ref="M52" si="6">M53/2</f>
        <v>0.76527212940175504</v>
      </c>
      <c r="N52" s="100">
        <f t="shared" ref="N52" si="7">N53/2</f>
        <v>0.77845063819623128</v>
      </c>
      <c r="O52" s="100">
        <f t="shared" ref="O52" si="8">O53/2</f>
        <v>0.79305275133579001</v>
      </c>
    </row>
    <row r="53" spans="1:16" ht="24" customHeight="1">
      <c r="A53" s="83">
        <v>27</v>
      </c>
      <c r="B53" s="86" t="s">
        <v>122</v>
      </c>
      <c r="C53" s="100">
        <f>C51*10/$P$51</f>
        <v>1.9592089748737749</v>
      </c>
      <c r="D53" s="100">
        <f t="shared" ref="D53:J53" si="9">D51*10/$P$51</f>
        <v>1.7303582974286849</v>
      </c>
      <c r="E53" s="100">
        <f t="shared" si="9"/>
        <v>2.0890994799243177</v>
      </c>
      <c r="F53" s="100">
        <f t="shared" si="9"/>
        <v>1.3785904424463409</v>
      </c>
      <c r="G53" s="100">
        <f t="shared" si="9"/>
        <v>1.3884687674288292</v>
      </c>
      <c r="H53" s="100">
        <f t="shared" si="9"/>
        <v>2.3051952847781672</v>
      </c>
      <c r="I53" s="100">
        <f t="shared" si="9"/>
        <v>1.7165396667741246</v>
      </c>
      <c r="J53" s="100">
        <f t="shared" si="9"/>
        <v>1.7232413870259469</v>
      </c>
      <c r="K53" s="100">
        <f t="shared" ref="K53:L53" si="10">K51*10/$P$51</f>
        <v>1.5695663541116633</v>
      </c>
      <c r="L53" s="100">
        <f t="shared" si="10"/>
        <v>1.6043245265851473</v>
      </c>
      <c r="M53" s="100">
        <f t="shared" ref="M53:O53" si="11">M51*10/$P$51</f>
        <v>1.5305442588035101</v>
      </c>
      <c r="N53" s="100">
        <f t="shared" si="11"/>
        <v>1.5569012763924626</v>
      </c>
      <c r="O53" s="100">
        <f t="shared" si="11"/>
        <v>1.58610550267158</v>
      </c>
    </row>
    <row r="54" spans="1:16" ht="34.5" customHeight="1">
      <c r="A54" s="83">
        <v>28</v>
      </c>
      <c r="B54" s="84" t="s">
        <v>162</v>
      </c>
      <c r="C54" s="100">
        <v>582.56463220000001</v>
      </c>
      <c r="D54" s="100">
        <v>478.2191459</v>
      </c>
      <c r="E54" s="100">
        <v>580.71264770000005</v>
      </c>
      <c r="F54" s="100">
        <v>372.966431</v>
      </c>
      <c r="G54" s="100">
        <v>356.93508539999999</v>
      </c>
      <c r="H54" s="100">
        <v>440.58778130000002</v>
      </c>
      <c r="I54" s="100">
        <v>482.39464670000001</v>
      </c>
      <c r="J54" s="100">
        <v>725.03575079999996</v>
      </c>
      <c r="K54" s="100">
        <v>668.38026639999998</v>
      </c>
      <c r="L54" s="100">
        <v>555.09786320000001</v>
      </c>
      <c r="M54" s="100">
        <v>616.92912679999995</v>
      </c>
      <c r="N54" s="100">
        <v>681.21261140000001</v>
      </c>
      <c r="O54" s="100">
        <v>600.98934039999995</v>
      </c>
    </row>
    <row r="55" spans="1:16" ht="36.75" customHeight="1">
      <c r="A55" s="83">
        <v>29</v>
      </c>
      <c r="B55" s="86" t="s">
        <v>175</v>
      </c>
      <c r="C55" s="87"/>
      <c r="D55" s="87"/>
      <c r="E55" s="87"/>
      <c r="F55" s="87"/>
      <c r="G55" s="87"/>
      <c r="H55" s="87"/>
      <c r="I55" s="87"/>
      <c r="J55" s="87"/>
      <c r="K55" s="87"/>
      <c r="L55" s="87"/>
      <c r="M55" s="87"/>
      <c r="N55" s="87"/>
      <c r="O55" s="87"/>
    </row>
    <row r="56" spans="1:16" ht="32.25" customHeight="1">
      <c r="A56" s="83">
        <v>30</v>
      </c>
      <c r="B56" s="86" t="s">
        <v>174</v>
      </c>
      <c r="C56" s="100">
        <v>313.42023219999999</v>
      </c>
      <c r="D56" s="100">
        <v>473.98857829999997</v>
      </c>
      <c r="E56" s="100">
        <v>379.63995319999998</v>
      </c>
      <c r="F56" s="100">
        <v>314.80559146888339</v>
      </c>
      <c r="G56" s="100">
        <v>339.68120929999998</v>
      </c>
      <c r="H56" s="100">
        <v>202.481415</v>
      </c>
      <c r="I56" s="100">
        <v>396.33841430000001</v>
      </c>
      <c r="J56" s="100">
        <v>539.28606560000003</v>
      </c>
      <c r="K56" s="100">
        <v>384.57436519999999</v>
      </c>
      <c r="L56" s="100">
        <v>306.70643180000002</v>
      </c>
      <c r="M56" s="100">
        <v>303.25536390000002</v>
      </c>
      <c r="N56" s="100">
        <v>326.77878679999998</v>
      </c>
      <c r="O56" s="100">
        <v>332.39877430000001</v>
      </c>
    </row>
    <row r="57" spans="1:16" ht="21" customHeight="1">
      <c r="A57" s="83">
        <v>31</v>
      </c>
      <c r="B57" s="86" t="s">
        <v>123</v>
      </c>
      <c r="C57" s="100">
        <v>-16.283203399997547</v>
      </c>
      <c r="D57" s="100">
        <v>27.133792900001481</v>
      </c>
      <c r="E57" s="100">
        <v>18.160594499998751</v>
      </c>
      <c r="F57" s="100">
        <v>26.457756600002085</v>
      </c>
      <c r="G57" s="100">
        <v>-0.79802760000120543</v>
      </c>
      <c r="H57" s="100">
        <v>6.6431168596650423</v>
      </c>
      <c r="I57" s="100">
        <v>-0.42396521240834772</v>
      </c>
      <c r="J57" s="100">
        <v>14.666520058212427</v>
      </c>
      <c r="K57" s="100">
        <v>21.965399363883989</v>
      </c>
      <c r="L57" s="100">
        <v>3.4928390066907014</v>
      </c>
      <c r="M57" s="100">
        <v>79.606112367768219</v>
      </c>
      <c r="N57" s="100">
        <v>115.75109432867248</v>
      </c>
      <c r="O57" s="100">
        <v>82.009018290847052</v>
      </c>
    </row>
    <row r="58" spans="1:16" ht="20.100000000000001" customHeight="1">
      <c r="A58" s="83">
        <v>32</v>
      </c>
      <c r="B58" s="86" t="s">
        <v>124</v>
      </c>
      <c r="C58" s="87"/>
      <c r="D58" s="87"/>
      <c r="E58" s="87"/>
      <c r="F58" s="87"/>
      <c r="G58" s="87"/>
      <c r="H58" s="87"/>
      <c r="I58" s="87"/>
      <c r="J58" s="87"/>
      <c r="K58" s="87"/>
      <c r="L58" s="87"/>
      <c r="M58" s="87"/>
      <c r="N58" s="87"/>
      <c r="O58" s="87"/>
    </row>
    <row r="59" spans="1:16" ht="36.75" customHeight="1">
      <c r="A59" s="83">
        <v>33</v>
      </c>
      <c r="B59" s="86" t="s">
        <v>125</v>
      </c>
      <c r="C59" s="87"/>
      <c r="D59" s="87"/>
      <c r="E59" s="87">
        <v>8.1199999999999992</v>
      </c>
      <c r="F59" s="87">
        <v>8.44</v>
      </c>
      <c r="G59" s="87">
        <v>2.66</v>
      </c>
      <c r="H59" s="87">
        <v>1.78</v>
      </c>
      <c r="I59" s="100">
        <v>10.670987</v>
      </c>
      <c r="J59" s="100">
        <v>8.8050500000000004E-2</v>
      </c>
      <c r="K59" s="100">
        <v>13.0349843</v>
      </c>
      <c r="L59" s="100">
        <v>9.4324358000000004</v>
      </c>
      <c r="M59" s="100">
        <v>24.1310015</v>
      </c>
      <c r="N59" s="100">
        <v>23.191949000000001</v>
      </c>
      <c r="O59" s="100">
        <v>15.3387343</v>
      </c>
    </row>
    <row r="60" spans="1:16" customFormat="1" ht="17.25" customHeight="1">
      <c r="A60" s="169" t="s">
        <v>166</v>
      </c>
      <c r="B60" s="169"/>
      <c r="C60" s="108"/>
      <c r="D60" s="108"/>
      <c r="E60" s="108"/>
      <c r="F60" s="108"/>
      <c r="G60" s="108"/>
      <c r="H60" s="108"/>
      <c r="I60" s="108"/>
      <c r="J60" s="108"/>
      <c r="K60" s="108"/>
      <c r="L60" s="108"/>
      <c r="M60" s="108"/>
      <c r="N60" s="108"/>
      <c r="O60" s="108"/>
    </row>
    <row r="61" spans="1:16" customFormat="1" ht="18" customHeight="1">
      <c r="A61" s="109" t="s">
        <v>171</v>
      </c>
      <c r="B61" s="110"/>
      <c r="C61" s="108"/>
      <c r="D61" s="108"/>
      <c r="E61" s="108"/>
      <c r="F61" s="108"/>
      <c r="G61" s="108"/>
      <c r="H61" s="108"/>
      <c r="I61" s="108"/>
      <c r="J61" s="108"/>
      <c r="K61" s="108"/>
      <c r="L61" s="108"/>
      <c r="M61" s="108"/>
      <c r="N61" s="108"/>
      <c r="O61" s="108"/>
    </row>
    <row r="62" spans="1:16" customFormat="1" ht="18" customHeight="1">
      <c r="A62" s="109" t="s">
        <v>167</v>
      </c>
      <c r="B62" s="110"/>
      <c r="C62" s="108"/>
      <c r="D62" s="108"/>
      <c r="E62" s="108"/>
      <c r="F62" s="108"/>
      <c r="G62" s="108"/>
      <c r="H62" s="108"/>
      <c r="I62" s="108"/>
      <c r="J62" s="108"/>
      <c r="K62" s="108"/>
      <c r="L62" s="108"/>
      <c r="M62" s="108"/>
      <c r="N62" s="108"/>
      <c r="O62" s="108"/>
    </row>
    <row r="63" spans="1:16" customFormat="1" ht="16.5" customHeight="1">
      <c r="A63" s="109" t="s">
        <v>168</v>
      </c>
      <c r="B63" s="110"/>
      <c r="C63" s="108"/>
      <c r="D63" s="108"/>
      <c r="E63" s="108"/>
      <c r="F63" s="108"/>
      <c r="G63" s="108"/>
      <c r="H63" s="108"/>
      <c r="I63" s="108"/>
      <c r="J63" s="108"/>
      <c r="K63" s="108"/>
      <c r="L63" s="108"/>
      <c r="M63" s="108"/>
      <c r="N63" s="108"/>
      <c r="O63" s="108"/>
    </row>
    <row r="64" spans="1:16" customFormat="1" ht="18.75" customHeight="1">
      <c r="A64" s="109" t="s">
        <v>169</v>
      </c>
      <c r="B64" s="110"/>
      <c r="C64" s="108"/>
      <c r="D64" s="108"/>
      <c r="E64" s="108"/>
      <c r="F64" s="108"/>
      <c r="G64" s="108"/>
      <c r="H64" s="108"/>
      <c r="I64" s="108"/>
      <c r="J64" s="108"/>
      <c r="K64" s="108"/>
      <c r="L64" s="108"/>
      <c r="M64" s="108"/>
      <c r="N64" s="108"/>
      <c r="O64" s="108"/>
    </row>
    <row r="65" spans="1:15" customFormat="1" ht="33" customHeight="1">
      <c r="A65" s="170" t="s">
        <v>177</v>
      </c>
      <c r="B65" s="170"/>
      <c r="C65" s="170"/>
      <c r="D65" s="170"/>
      <c r="E65" s="170"/>
      <c r="F65" s="170"/>
      <c r="G65" s="170"/>
      <c r="H65" s="170"/>
      <c r="I65" s="170"/>
      <c r="J65" s="170"/>
      <c r="K65" s="170"/>
      <c r="L65" s="170"/>
      <c r="M65" s="170"/>
      <c r="N65" s="170"/>
      <c r="O65" s="170"/>
    </row>
    <row r="66" spans="1:15" customFormat="1" ht="21.75" customHeight="1">
      <c r="A66" s="171" t="s">
        <v>170</v>
      </c>
      <c r="B66" s="171"/>
      <c r="C66" s="171"/>
      <c r="D66" s="171"/>
      <c r="E66" s="171"/>
      <c r="F66" s="171"/>
      <c r="G66" s="171"/>
      <c r="H66" s="171"/>
      <c r="I66" s="171"/>
      <c r="J66" s="171"/>
      <c r="K66" s="171"/>
      <c r="L66" s="171"/>
      <c r="M66" s="171"/>
      <c r="N66" s="171"/>
      <c r="O66" s="171"/>
    </row>
    <row r="67" spans="1:15" customFormat="1" ht="36" customHeight="1">
      <c r="A67" s="171" t="s">
        <v>176</v>
      </c>
      <c r="B67" s="171"/>
      <c r="C67" s="171"/>
      <c r="D67" s="171"/>
      <c r="E67" s="171"/>
      <c r="F67" s="171"/>
      <c r="G67" s="171"/>
      <c r="H67" s="171"/>
      <c r="I67" s="171"/>
      <c r="J67" s="171"/>
      <c r="K67" s="171"/>
      <c r="L67" s="171"/>
      <c r="M67" s="171"/>
      <c r="N67" s="171"/>
      <c r="O67" s="171"/>
    </row>
    <row r="68" spans="1:15" ht="15">
      <c r="A68" s="102" t="s">
        <v>141</v>
      </c>
      <c r="B68" s="77"/>
      <c r="C68" s="77"/>
      <c r="D68" s="77"/>
      <c r="E68" s="77"/>
      <c r="F68" s="77"/>
      <c r="G68" s="77"/>
      <c r="H68" s="77"/>
      <c r="I68" s="77"/>
      <c r="J68" s="77"/>
      <c r="K68" s="77"/>
      <c r="L68" s="77"/>
      <c r="M68" s="77"/>
      <c r="N68" s="77"/>
      <c r="O68" s="77"/>
    </row>
    <row r="69" spans="1:15" ht="15">
      <c r="A69" s="77" t="s">
        <v>163</v>
      </c>
      <c r="B69" s="77"/>
      <c r="C69" s="77"/>
      <c r="D69" s="77"/>
      <c r="E69" s="77"/>
      <c r="F69" s="77"/>
      <c r="G69" s="77"/>
      <c r="H69" s="77"/>
      <c r="I69" s="77"/>
      <c r="J69" s="77"/>
      <c r="K69" s="77"/>
      <c r="L69" s="77"/>
      <c r="M69" s="77"/>
      <c r="N69" s="77"/>
      <c r="O69" s="77"/>
    </row>
    <row r="70" spans="1:15" ht="15">
      <c r="A70" s="102" t="s">
        <v>142</v>
      </c>
      <c r="B70" s="77"/>
      <c r="C70" s="77"/>
      <c r="D70" s="77"/>
      <c r="E70" s="77"/>
      <c r="F70" s="77"/>
      <c r="G70" s="77"/>
      <c r="H70" s="77"/>
      <c r="I70" s="77"/>
      <c r="J70" s="77"/>
      <c r="K70" s="77"/>
      <c r="L70" s="77"/>
      <c r="M70" s="77"/>
      <c r="N70" s="77"/>
      <c r="O70" s="77"/>
    </row>
    <row r="71" spans="1:15" ht="15">
      <c r="A71" s="102" t="s">
        <v>143</v>
      </c>
      <c r="B71" s="77"/>
      <c r="C71" s="77"/>
      <c r="D71" s="77"/>
      <c r="E71" s="77"/>
      <c r="F71" s="77"/>
      <c r="G71" s="77"/>
      <c r="H71" s="77"/>
      <c r="I71" s="77"/>
      <c r="J71" s="77"/>
      <c r="K71" s="77"/>
      <c r="L71" s="77"/>
      <c r="M71" s="77"/>
      <c r="N71" s="77"/>
      <c r="O71" s="77"/>
    </row>
    <row r="72" spans="1:15">
      <c r="A72" s="44"/>
    </row>
  </sheetData>
  <mergeCells count="18">
    <mergeCell ref="C15:O27"/>
    <mergeCell ref="A6:E6"/>
    <mergeCell ref="A7:B7"/>
    <mergeCell ref="C7:O7"/>
    <mergeCell ref="A8:B8"/>
    <mergeCell ref="C8:O8"/>
    <mergeCell ref="A3:B3"/>
    <mergeCell ref="C3:O3"/>
    <mergeCell ref="A4:B4"/>
    <mergeCell ref="C4:O4"/>
    <mergeCell ref="A5:B5"/>
    <mergeCell ref="C5:O5"/>
    <mergeCell ref="I42:O42"/>
    <mergeCell ref="A60:B60"/>
    <mergeCell ref="A65:O65"/>
    <mergeCell ref="A66:O66"/>
    <mergeCell ref="A67:O67"/>
    <mergeCell ref="C50:O50"/>
  </mergeCells>
  <pageMargins left="0.47244094488188981" right="0.19685039370078741" top="0.55118110236220474" bottom="0.43307086614173229" header="0.31496062992125984" footer="0.31496062992125984"/>
  <pageSetup paperSize="9" scale="55" fitToHeight="2"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sheetPr>
    <tabColor rgb="FF00B050"/>
  </sheetPr>
  <dimension ref="A2:K48"/>
  <sheetViews>
    <sheetView tabSelected="1" view="pageBreakPreview" zoomScale="60" workbookViewId="0">
      <selection activeCell="H30" sqref="H30"/>
    </sheetView>
  </sheetViews>
  <sheetFormatPr defaultRowHeight="12.75"/>
  <cols>
    <col min="1" max="1" width="8.1640625" style="190" customWidth="1"/>
    <col min="2" max="2" width="46.33203125" style="193" customWidth="1"/>
    <col min="3" max="3" width="17.6640625" style="193" customWidth="1"/>
    <col min="4" max="4" width="17.5" style="193" customWidth="1"/>
    <col min="5" max="5" width="12.83203125" style="190" customWidth="1"/>
    <col min="6" max="6" width="50.1640625" style="193" customWidth="1"/>
    <col min="7" max="7" width="13.83203125" style="193" customWidth="1"/>
    <col min="8" max="12" width="12" style="193" customWidth="1"/>
    <col min="13" max="40" width="2.33203125" style="193" bestFit="1" customWidth="1"/>
    <col min="41" max="16384" width="9.33203125" style="193"/>
  </cols>
  <sheetData>
    <row r="2" spans="1:11" ht="15.75">
      <c r="B2" s="191" t="s">
        <v>179</v>
      </c>
      <c r="C2" s="192"/>
    </row>
    <row r="3" spans="1:11" ht="15">
      <c r="B3" s="194" t="s">
        <v>180</v>
      </c>
      <c r="C3" s="195"/>
      <c r="D3" s="194"/>
      <c r="E3" s="196"/>
      <c r="F3" s="194"/>
    </row>
    <row r="4" spans="1:11" ht="4.5" customHeight="1">
      <c r="B4" s="194"/>
      <c r="C4" s="197"/>
      <c r="D4" s="198"/>
      <c r="E4" s="199"/>
      <c r="F4" s="198"/>
    </row>
    <row r="5" spans="1:11" ht="15">
      <c r="B5" s="194" t="s">
        <v>181</v>
      </c>
      <c r="C5" s="194" t="s">
        <v>182</v>
      </c>
      <c r="D5" s="200"/>
      <c r="E5" s="201"/>
      <c r="F5" s="200"/>
    </row>
    <row r="6" spans="1:11" ht="8.25" customHeight="1">
      <c r="B6" s="194"/>
      <c r="C6" s="200"/>
    </row>
    <row r="7" spans="1:11" ht="6.75" customHeight="1"/>
    <row r="8" spans="1:11" s="204" customFormat="1" ht="24" customHeight="1">
      <c r="A8" s="202" t="s">
        <v>183</v>
      </c>
      <c r="B8" s="202" t="s">
        <v>184</v>
      </c>
      <c r="C8" s="203" t="s">
        <v>63</v>
      </c>
      <c r="D8" s="203" t="s">
        <v>64</v>
      </c>
      <c r="E8" s="203" t="s">
        <v>185</v>
      </c>
      <c r="F8" s="202" t="s">
        <v>186</v>
      </c>
    </row>
    <row r="9" spans="1:11">
      <c r="A9" s="205" t="s">
        <v>187</v>
      </c>
      <c r="B9" s="205">
        <v>1</v>
      </c>
      <c r="C9" s="205"/>
      <c r="D9" s="206"/>
      <c r="E9" s="207"/>
      <c r="F9" s="206"/>
    </row>
    <row r="10" spans="1:11">
      <c r="A10" s="205" t="s">
        <v>188</v>
      </c>
      <c r="B10" s="208" t="s">
        <v>189</v>
      </c>
      <c r="C10" s="206"/>
      <c r="D10" s="206"/>
      <c r="E10" s="207"/>
      <c r="F10" s="206"/>
    </row>
    <row r="11" spans="1:11" ht="140.25" customHeight="1">
      <c r="A11" s="205">
        <v>1</v>
      </c>
      <c r="B11" s="208" t="s">
        <v>190</v>
      </c>
      <c r="C11" s="209">
        <v>11711619</v>
      </c>
      <c r="D11" s="209">
        <v>3526138</v>
      </c>
      <c r="E11" s="210">
        <f>ROUND((D11-C11)*100/C11,2)</f>
        <v>-69.89</v>
      </c>
      <c r="F11" s="211" t="s">
        <v>191</v>
      </c>
      <c r="G11" s="212"/>
      <c r="H11" s="212"/>
      <c r="I11" s="212"/>
      <c r="J11" s="212"/>
      <c r="K11" s="212"/>
    </row>
    <row r="12" spans="1:11">
      <c r="A12" s="205"/>
      <c r="B12" s="208"/>
      <c r="C12" s="209">
        <v>0</v>
      </c>
      <c r="D12" s="209">
        <v>0</v>
      </c>
      <c r="E12" s="210"/>
      <c r="F12" s="206"/>
    </row>
    <row r="13" spans="1:11">
      <c r="A13" s="205">
        <v>2</v>
      </c>
      <c r="B13" s="208" t="s">
        <v>192</v>
      </c>
      <c r="C13" s="209">
        <v>0</v>
      </c>
      <c r="D13" s="209">
        <v>0</v>
      </c>
      <c r="E13" s="210"/>
      <c r="F13" s="206"/>
    </row>
    <row r="14" spans="1:11" ht="85.5" customHeight="1">
      <c r="A14" s="205">
        <v>2.1</v>
      </c>
      <c r="B14" s="208" t="s">
        <v>193</v>
      </c>
      <c r="C14" s="209">
        <v>19297682</v>
      </c>
      <c r="D14" s="209">
        <v>11814079</v>
      </c>
      <c r="E14" s="210">
        <f t="shared" ref="E14:E15" si="0">ROUND((D14-C14)*100/C14,2)</f>
        <v>-38.78</v>
      </c>
      <c r="F14" s="211" t="s">
        <v>194</v>
      </c>
      <c r="G14" s="213">
        <f>C14-D14</f>
        <v>7483603</v>
      </c>
      <c r="H14" s="213">
        <f>G14*100/D14</f>
        <v>63.344785488568341</v>
      </c>
      <c r="I14" s="212"/>
      <c r="J14" s="212"/>
    </row>
    <row r="15" spans="1:11" ht="409.6" customHeight="1">
      <c r="A15" s="205">
        <v>2.2000000000000002</v>
      </c>
      <c r="B15" s="208" t="s">
        <v>195</v>
      </c>
      <c r="C15" s="214">
        <v>29062420</v>
      </c>
      <c r="D15" s="214">
        <v>49287839</v>
      </c>
      <c r="E15" s="210">
        <f t="shared" si="0"/>
        <v>69.59</v>
      </c>
      <c r="F15" s="215" t="s">
        <v>196</v>
      </c>
      <c r="G15" s="213">
        <f>C15-D15</f>
        <v>-20225419</v>
      </c>
      <c r="H15" s="213">
        <f>G15*100/D15</f>
        <v>-41.035312990695331</v>
      </c>
      <c r="I15" s="212"/>
      <c r="J15" s="212"/>
    </row>
    <row r="16" spans="1:11" ht="22.5" customHeight="1">
      <c r="A16" s="205"/>
      <c r="B16" s="208" t="s">
        <v>197</v>
      </c>
      <c r="C16" s="216">
        <f t="shared" ref="C16:D16" si="1">C14+C15</f>
        <v>48360102</v>
      </c>
      <c r="D16" s="216">
        <f t="shared" si="1"/>
        <v>61101918</v>
      </c>
      <c r="E16" s="217"/>
      <c r="F16" s="206"/>
    </row>
    <row r="17" spans="1:10">
      <c r="A17" s="205"/>
      <c r="B17" s="208"/>
      <c r="C17" s="209">
        <v>0</v>
      </c>
      <c r="D17" s="209">
        <v>0</v>
      </c>
      <c r="E17" s="210"/>
      <c r="F17" s="206"/>
    </row>
    <row r="18" spans="1:10" ht="15">
      <c r="A18" s="205">
        <v>3</v>
      </c>
      <c r="B18" s="208" t="s">
        <v>198</v>
      </c>
      <c r="C18" s="209">
        <v>156109355</v>
      </c>
      <c r="D18" s="209">
        <v>165319350</v>
      </c>
      <c r="E18" s="210">
        <f t="shared" ref="E18:E19" si="2">ROUND((D18-C18)*100/C18,2)</f>
        <v>5.9</v>
      </c>
      <c r="F18" s="211"/>
      <c r="G18" s="213"/>
      <c r="H18" s="213"/>
      <c r="I18" s="213"/>
      <c r="J18" s="213"/>
    </row>
    <row r="19" spans="1:10" ht="51" customHeight="1">
      <c r="A19" s="205">
        <v>4</v>
      </c>
      <c r="B19" s="208" t="s">
        <v>199</v>
      </c>
      <c r="C19" s="209">
        <v>208293936</v>
      </c>
      <c r="D19" s="209">
        <v>243737893</v>
      </c>
      <c r="E19" s="210">
        <f t="shared" si="2"/>
        <v>17.02</v>
      </c>
      <c r="F19" s="211" t="s">
        <v>200</v>
      </c>
      <c r="G19" s="213">
        <f>C19-D19</f>
        <v>-35443957</v>
      </c>
      <c r="H19" s="213">
        <f>G19*100/D19</f>
        <v>-14.541832853211709</v>
      </c>
      <c r="I19" s="213"/>
      <c r="J19" s="213"/>
    </row>
    <row r="20" spans="1:10">
      <c r="A20" s="205"/>
      <c r="B20" s="208"/>
      <c r="C20" s="209">
        <v>0</v>
      </c>
      <c r="D20" s="209">
        <v>0</v>
      </c>
      <c r="E20" s="210"/>
      <c r="F20" s="206"/>
    </row>
    <row r="21" spans="1:10">
      <c r="A21" s="205">
        <v>5</v>
      </c>
      <c r="B21" s="208" t="s">
        <v>201</v>
      </c>
      <c r="C21" s="209">
        <v>0</v>
      </c>
      <c r="D21" s="209">
        <v>0</v>
      </c>
      <c r="E21" s="210"/>
      <c r="F21" s="206"/>
    </row>
    <row r="22" spans="1:10">
      <c r="A22" s="207">
        <v>5.0999999999999996</v>
      </c>
      <c r="B22" s="206" t="s">
        <v>202</v>
      </c>
      <c r="C22" s="209">
        <v>15935720</v>
      </c>
      <c r="D22" s="209">
        <v>15992371</v>
      </c>
      <c r="E22" s="210">
        <f t="shared" ref="E22:E28" si="3">ROUND((D22-C22)*100/C22,2)</f>
        <v>0.36</v>
      </c>
      <c r="F22" s="206"/>
      <c r="G22" s="213">
        <f>C22-D22</f>
        <v>-56651</v>
      </c>
      <c r="H22" s="213">
        <f>G22*100/D22</f>
        <v>-0.35423765494184695</v>
      </c>
      <c r="I22" s="213"/>
      <c r="J22" s="213"/>
    </row>
    <row r="23" spans="1:10" ht="78" customHeight="1">
      <c r="A23" s="207">
        <v>5.2</v>
      </c>
      <c r="B23" s="206" t="s">
        <v>203</v>
      </c>
      <c r="C23" s="209">
        <v>5197411</v>
      </c>
      <c r="D23" s="209">
        <v>2889210</v>
      </c>
      <c r="E23" s="210">
        <f t="shared" si="3"/>
        <v>-44.41</v>
      </c>
      <c r="F23" s="211" t="s">
        <v>204</v>
      </c>
      <c r="G23" s="213">
        <f>C23-D23</f>
        <v>2308201</v>
      </c>
      <c r="H23" s="213">
        <f>G23*100/D23</f>
        <v>79.890385261022914</v>
      </c>
      <c r="I23" s="213"/>
      <c r="J23" s="213"/>
    </row>
    <row r="24" spans="1:10" ht="21" customHeight="1">
      <c r="A24" s="207">
        <v>5.3</v>
      </c>
      <c r="B24" s="206" t="s">
        <v>205</v>
      </c>
      <c r="C24" s="209">
        <v>4232566</v>
      </c>
      <c r="D24" s="209">
        <v>5939880</v>
      </c>
      <c r="E24" s="210">
        <f t="shared" si="3"/>
        <v>40.340000000000003</v>
      </c>
      <c r="F24" s="218" t="s">
        <v>206</v>
      </c>
      <c r="G24" s="213"/>
      <c r="H24" s="213"/>
      <c r="I24" s="213"/>
      <c r="J24" s="213"/>
    </row>
    <row r="25" spans="1:10" ht="21" customHeight="1">
      <c r="A25" s="207">
        <v>5.4</v>
      </c>
      <c r="B25" s="206" t="s">
        <v>207</v>
      </c>
      <c r="C25" s="209">
        <v>3633702</v>
      </c>
      <c r="D25" s="209">
        <v>3260614</v>
      </c>
      <c r="E25" s="210">
        <f t="shared" si="3"/>
        <v>-10.27</v>
      </c>
      <c r="F25" s="206" t="s">
        <v>208</v>
      </c>
      <c r="G25" s="213">
        <f>C25-D25</f>
        <v>373088</v>
      </c>
      <c r="H25" s="213">
        <f>G25*100/D25</f>
        <v>11.442262101555105</v>
      </c>
      <c r="I25" s="213"/>
      <c r="J25" s="213"/>
    </row>
    <row r="26" spans="1:10" ht="30.75" customHeight="1">
      <c r="A26" s="207">
        <v>5.5</v>
      </c>
      <c r="B26" s="206" t="s">
        <v>209</v>
      </c>
      <c r="C26" s="209">
        <v>2210404</v>
      </c>
      <c r="D26" s="209">
        <v>1921538</v>
      </c>
      <c r="E26" s="210">
        <f t="shared" si="3"/>
        <v>-13.07</v>
      </c>
      <c r="F26" s="219" t="s">
        <v>210</v>
      </c>
      <c r="G26" s="213">
        <f>C26-D26</f>
        <v>288866</v>
      </c>
      <c r="H26" s="213">
        <f>G26*100/D26</f>
        <v>15.033062057580958</v>
      </c>
      <c r="I26" s="213"/>
      <c r="J26" s="213"/>
    </row>
    <row r="27" spans="1:10">
      <c r="A27" s="207">
        <v>5.6</v>
      </c>
      <c r="B27" s="206" t="s">
        <v>211</v>
      </c>
      <c r="C27" s="209">
        <v>0</v>
      </c>
      <c r="D27" s="209">
        <v>0</v>
      </c>
      <c r="E27" s="210"/>
      <c r="F27" s="206"/>
    </row>
    <row r="28" spans="1:10" ht="15">
      <c r="A28" s="207">
        <v>5.7</v>
      </c>
      <c r="B28" s="206" t="s">
        <v>212</v>
      </c>
      <c r="C28" s="209">
        <v>27000</v>
      </c>
      <c r="D28" s="209">
        <v>27650</v>
      </c>
      <c r="E28" s="210">
        <f t="shared" si="3"/>
        <v>2.41</v>
      </c>
      <c r="F28" s="218"/>
      <c r="G28" s="213"/>
      <c r="H28" s="213"/>
      <c r="I28" s="213"/>
      <c r="J28" s="213"/>
    </row>
    <row r="29" spans="1:10">
      <c r="A29" s="207" t="s">
        <v>187</v>
      </c>
      <c r="B29" s="206" t="s">
        <v>187</v>
      </c>
      <c r="C29" s="209">
        <v>0</v>
      </c>
      <c r="D29" s="209">
        <v>0</v>
      </c>
      <c r="E29" s="210"/>
      <c r="F29" s="206"/>
    </row>
    <row r="30" spans="1:10" ht="18" customHeight="1">
      <c r="A30" s="207"/>
      <c r="B30" s="208" t="s">
        <v>213</v>
      </c>
      <c r="C30" s="216">
        <f t="shared" ref="C30:D30" si="4">SUM(C22:C29)</f>
        <v>31236803</v>
      </c>
      <c r="D30" s="216">
        <f t="shared" si="4"/>
        <v>30031263</v>
      </c>
      <c r="E30" s="217"/>
      <c r="F30" s="206"/>
      <c r="G30" s="213"/>
      <c r="H30" s="213"/>
      <c r="I30" s="213"/>
      <c r="J30" s="213"/>
    </row>
    <row r="31" spans="1:10" ht="18" customHeight="1">
      <c r="A31" s="205">
        <v>6</v>
      </c>
      <c r="B31" s="208" t="s">
        <v>214</v>
      </c>
      <c r="C31" s="209">
        <v>0</v>
      </c>
      <c r="D31" s="209">
        <v>0</v>
      </c>
      <c r="E31" s="210"/>
      <c r="F31" s="206"/>
    </row>
    <row r="32" spans="1:10" ht="43.5" customHeight="1">
      <c r="A32" s="207" t="s">
        <v>215</v>
      </c>
      <c r="B32" s="206" t="s">
        <v>216</v>
      </c>
      <c r="C32" s="209">
        <v>318722063</v>
      </c>
      <c r="D32" s="209">
        <v>373138809</v>
      </c>
      <c r="E32" s="210">
        <f t="shared" ref="E32:E37" si="5">ROUND((D32-C32)*100/C32,2)</f>
        <v>17.07</v>
      </c>
      <c r="F32" s="220" t="s">
        <v>217</v>
      </c>
    </row>
    <row r="33" spans="1:10" ht="42" customHeight="1">
      <c r="A33" s="207">
        <v>6.2</v>
      </c>
      <c r="B33" s="206" t="s">
        <v>218</v>
      </c>
      <c r="C33" s="209">
        <v>41225253</v>
      </c>
      <c r="D33" s="209">
        <v>15642189</v>
      </c>
      <c r="E33" s="210">
        <f t="shared" si="5"/>
        <v>-62.06</v>
      </c>
      <c r="F33" s="221" t="s">
        <v>219</v>
      </c>
    </row>
    <row r="34" spans="1:10" ht="54.75" customHeight="1">
      <c r="A34" s="207">
        <v>6.3</v>
      </c>
      <c r="B34" s="206" t="s">
        <v>220</v>
      </c>
      <c r="C34" s="209">
        <v>11679058</v>
      </c>
      <c r="D34" s="209">
        <v>27135231</v>
      </c>
      <c r="E34" s="210">
        <f t="shared" si="5"/>
        <v>132.34</v>
      </c>
      <c r="F34" s="222" t="s">
        <v>221</v>
      </c>
    </row>
    <row r="35" spans="1:10">
      <c r="A35" s="207">
        <v>6.4</v>
      </c>
      <c r="B35" s="206" t="s">
        <v>222</v>
      </c>
      <c r="C35" s="209">
        <v>0</v>
      </c>
      <c r="D35" s="209">
        <v>0</v>
      </c>
      <c r="E35" s="210"/>
      <c r="F35" s="223"/>
    </row>
    <row r="36" spans="1:10">
      <c r="A36" s="207">
        <v>6.5</v>
      </c>
      <c r="B36" s="206" t="s">
        <v>223</v>
      </c>
      <c r="C36" s="209">
        <v>0</v>
      </c>
      <c r="D36" s="209">
        <v>0</v>
      </c>
      <c r="E36" s="210"/>
      <c r="F36" s="223"/>
    </row>
    <row r="37" spans="1:10">
      <c r="A37" s="207">
        <v>6.6</v>
      </c>
      <c r="B37" s="206" t="s">
        <v>224</v>
      </c>
      <c r="C37" s="209">
        <v>12577868</v>
      </c>
      <c r="D37" s="209">
        <v>13412846</v>
      </c>
      <c r="E37" s="210">
        <f t="shared" si="5"/>
        <v>6.64</v>
      </c>
      <c r="F37" s="223"/>
    </row>
    <row r="38" spans="1:10">
      <c r="A38" s="207"/>
      <c r="B38" s="208" t="s">
        <v>225</v>
      </c>
      <c r="C38" s="216">
        <f t="shared" ref="C38:D38" si="6">SUM(C32:C37)</f>
        <v>384204242</v>
      </c>
      <c r="D38" s="216">
        <f t="shared" si="6"/>
        <v>429329075</v>
      </c>
      <c r="E38" s="217"/>
      <c r="F38" s="223"/>
      <c r="G38" s="213">
        <f>C38-D38</f>
        <v>-45124833</v>
      </c>
      <c r="H38" s="213">
        <f>G38*100/D38</f>
        <v>-10.510546717573227</v>
      </c>
      <c r="I38" s="213"/>
      <c r="J38" s="213"/>
    </row>
    <row r="39" spans="1:10" s="224" customFormat="1" ht="15">
      <c r="A39" s="207">
        <v>7</v>
      </c>
      <c r="B39" s="206" t="s">
        <v>226</v>
      </c>
      <c r="C39" s="209">
        <v>0</v>
      </c>
      <c r="D39" s="209">
        <v>33420</v>
      </c>
      <c r="E39" s="210"/>
      <c r="F39" s="218" t="s">
        <v>227</v>
      </c>
    </row>
    <row r="40" spans="1:10">
      <c r="A40" s="207"/>
      <c r="B40" s="206"/>
      <c r="C40" s="209">
        <v>0</v>
      </c>
      <c r="D40" s="209">
        <v>0</v>
      </c>
      <c r="E40" s="210"/>
      <c r="F40" s="206"/>
    </row>
    <row r="41" spans="1:10">
      <c r="A41" s="207"/>
      <c r="B41" s="206"/>
      <c r="C41" s="209">
        <v>0</v>
      </c>
      <c r="D41" s="209">
        <v>0</v>
      </c>
      <c r="E41" s="210"/>
      <c r="F41" s="206"/>
    </row>
    <row r="42" spans="1:10" ht="24" customHeight="1">
      <c r="A42" s="207">
        <v>9.1</v>
      </c>
      <c r="B42" s="223" t="s">
        <v>228</v>
      </c>
      <c r="C42" s="209">
        <v>243236560</v>
      </c>
      <c r="D42" s="209">
        <v>449017852</v>
      </c>
      <c r="E42" s="210">
        <f>ROUND((D42-C42)*100/C42,2)</f>
        <v>84.6</v>
      </c>
      <c r="F42" s="211" t="s">
        <v>229</v>
      </c>
      <c r="G42" s="213"/>
      <c r="H42" s="213"/>
      <c r="I42" s="213"/>
      <c r="J42" s="213"/>
    </row>
    <row r="43" spans="1:10" ht="13.5" customHeight="1">
      <c r="A43" s="207"/>
      <c r="B43" s="223"/>
      <c r="C43" s="209">
        <v>0</v>
      </c>
      <c r="D43" s="209">
        <v>0</v>
      </c>
      <c r="E43" s="210"/>
      <c r="F43" s="206"/>
    </row>
    <row r="44" spans="1:10" ht="38.25">
      <c r="A44" s="207">
        <v>10</v>
      </c>
      <c r="B44" s="208" t="s">
        <v>230</v>
      </c>
      <c r="C44" s="209">
        <v>16717587</v>
      </c>
      <c r="D44" s="209">
        <v>19036544</v>
      </c>
      <c r="E44" s="210">
        <f>ROUND((D44-C44)*100/C44,2)</f>
        <v>13.87</v>
      </c>
      <c r="F44" s="225" t="s">
        <v>231</v>
      </c>
      <c r="G44" s="213"/>
      <c r="H44" s="213"/>
      <c r="I44" s="213"/>
      <c r="J44" s="213"/>
    </row>
    <row r="45" spans="1:10">
      <c r="A45" s="207">
        <v>11</v>
      </c>
      <c r="B45" s="208" t="s">
        <v>232</v>
      </c>
      <c r="C45" s="216">
        <f t="shared" ref="C45:D45" si="7">C11+C16+C18+C19+C30+C38+C39+C42+C44</f>
        <v>1099870204</v>
      </c>
      <c r="D45" s="216">
        <f t="shared" si="7"/>
        <v>1401133453</v>
      </c>
      <c r="E45" s="217"/>
      <c r="F45" s="206"/>
    </row>
    <row r="46" spans="1:10">
      <c r="A46" s="207">
        <v>12</v>
      </c>
      <c r="B46" s="208" t="s">
        <v>233</v>
      </c>
      <c r="C46" s="209">
        <v>16985081</v>
      </c>
      <c r="D46" s="209">
        <v>16289883</v>
      </c>
      <c r="E46" s="210">
        <f>ROUND((D46-C46)*100/C46,2)</f>
        <v>-4.09</v>
      </c>
      <c r="F46" s="206"/>
    </row>
    <row r="47" spans="1:10">
      <c r="A47" s="207">
        <v>13</v>
      </c>
      <c r="B47" s="208" t="s">
        <v>234</v>
      </c>
      <c r="C47" s="216">
        <f t="shared" ref="C47:D47" si="8">C45-C46</f>
        <v>1082885123</v>
      </c>
      <c r="D47" s="216">
        <f t="shared" si="8"/>
        <v>1384843570</v>
      </c>
      <c r="E47" s="217"/>
      <c r="F47" s="206"/>
    </row>
    <row r="48" spans="1:10" ht="38.25">
      <c r="A48" s="207">
        <v>14</v>
      </c>
      <c r="B48" s="223" t="s">
        <v>235</v>
      </c>
      <c r="C48" s="209"/>
      <c r="D48" s="209"/>
      <c r="E48" s="210"/>
      <c r="F48" s="206"/>
    </row>
  </sheetData>
  <printOptions horizontalCentered="1"/>
  <pageMargins left="0.23622047244094491" right="0.23622047244094491" top="0.62" bottom="0.52" header="0.51" footer="0.51181102362204722"/>
  <pageSetup paperSize="9" scale="77" fitToHeight="4" orientation="portrait" horizontalDpi="300" verticalDpi="300" r:id="rId1"/>
  <headerFooter alignWithMargins="0"/>
  <rowBreaks count="1" manualBreakCount="1">
    <brk id="20" max="5" man="1"/>
  </rowBreaks>
  <legacyDrawing r:id="rId2"/>
</worksheet>
</file>

<file path=xl/worksheets/sheet5.xml><?xml version="1.0" encoding="utf-8"?>
<worksheet xmlns="http://schemas.openxmlformats.org/spreadsheetml/2006/main" xmlns:r="http://schemas.openxmlformats.org/officeDocument/2006/relationships">
  <sheetPr>
    <tabColor rgb="FF00B050"/>
  </sheetPr>
  <dimension ref="A2:G48"/>
  <sheetViews>
    <sheetView view="pageBreakPreview" zoomScaleSheetLayoutView="100" workbookViewId="0">
      <pane xSplit="2" ySplit="8" topLeftCell="C33" activePane="bottomRight" state="frozen"/>
      <selection activeCell="H30" sqref="H30"/>
      <selection pane="topRight" activeCell="H30" sqref="H30"/>
      <selection pane="bottomLeft" activeCell="H30" sqref="H30"/>
      <selection pane="bottomRight" activeCell="H30" sqref="H30"/>
    </sheetView>
  </sheetViews>
  <sheetFormatPr defaultRowHeight="12.75"/>
  <cols>
    <col min="1" max="1" width="7.6640625" style="226" customWidth="1"/>
    <col min="2" max="2" width="46.1640625" style="230" customWidth="1"/>
    <col min="3" max="3" width="15.6640625" style="230" customWidth="1"/>
    <col min="4" max="4" width="16.6640625" style="230" customWidth="1"/>
    <col min="5" max="5" width="11.1640625" style="230" customWidth="1"/>
    <col min="6" max="6" width="50.5" style="229" customWidth="1"/>
    <col min="7" max="8" width="12" style="230" customWidth="1"/>
    <col min="9" max="36" width="2.33203125" style="230" bestFit="1" customWidth="1"/>
    <col min="37" max="16384" width="9.33203125" style="230"/>
  </cols>
  <sheetData>
    <row r="2" spans="1:7" ht="15.75">
      <c r="B2" s="227" t="s">
        <v>179</v>
      </c>
      <c r="C2" s="228"/>
      <c r="D2" s="228"/>
      <c r="E2" s="228"/>
    </row>
    <row r="3" spans="1:7" ht="15">
      <c r="B3" s="231" t="s">
        <v>180</v>
      </c>
      <c r="C3" s="232"/>
      <c r="D3" s="231"/>
      <c r="E3" s="231"/>
      <c r="F3" s="233"/>
    </row>
    <row r="4" spans="1:7" ht="4.5" customHeight="1">
      <c r="B4" s="231"/>
      <c r="C4" s="234"/>
      <c r="D4" s="235"/>
      <c r="E4" s="235"/>
      <c r="F4" s="236"/>
    </row>
    <row r="5" spans="1:7" ht="15">
      <c r="B5" s="237" t="s">
        <v>181</v>
      </c>
      <c r="C5" s="237" t="s">
        <v>182</v>
      </c>
      <c r="D5" s="238"/>
      <c r="E5" s="238"/>
      <c r="F5" s="239"/>
    </row>
    <row r="6" spans="1:7" ht="15">
      <c r="B6" s="237"/>
      <c r="C6" s="238"/>
      <c r="D6" s="238"/>
      <c r="E6" s="238"/>
    </row>
    <row r="7" spans="1:7" ht="6.75" customHeight="1"/>
    <row r="8" spans="1:7" s="204" customFormat="1" ht="24" customHeight="1">
      <c r="A8" s="202" t="s">
        <v>183</v>
      </c>
      <c r="B8" s="202" t="s">
        <v>184</v>
      </c>
      <c r="C8" s="203" t="s">
        <v>76</v>
      </c>
      <c r="D8" s="203" t="s">
        <v>63</v>
      </c>
      <c r="E8" s="203" t="s">
        <v>185</v>
      </c>
      <c r="F8" s="202" t="s">
        <v>186</v>
      </c>
    </row>
    <row r="9" spans="1:7">
      <c r="A9" s="240" t="s">
        <v>187</v>
      </c>
      <c r="B9" s="240">
        <v>1</v>
      </c>
      <c r="C9" s="240"/>
      <c r="D9" s="240"/>
      <c r="E9" s="240"/>
      <c r="F9" s="241"/>
    </row>
    <row r="10" spans="1:7">
      <c r="A10" s="240" t="s">
        <v>188</v>
      </c>
      <c r="B10" s="242" t="s">
        <v>189</v>
      </c>
      <c r="C10" s="243"/>
      <c r="D10" s="243"/>
      <c r="E10" s="243"/>
      <c r="F10" s="241"/>
    </row>
    <row r="11" spans="1:7">
      <c r="A11" s="240">
        <v>1</v>
      </c>
      <c r="B11" s="242" t="s">
        <v>190</v>
      </c>
      <c r="C11" s="244">
        <v>15981189</v>
      </c>
      <c r="D11" s="244">
        <v>11711619</v>
      </c>
      <c r="E11" s="244">
        <f>ROUND((D11-C11)/C11*100,2)</f>
        <v>-26.72</v>
      </c>
      <c r="F11" s="241" t="s">
        <v>236</v>
      </c>
      <c r="G11" s="245"/>
    </row>
    <row r="12" spans="1:7">
      <c r="A12" s="240"/>
      <c r="B12" s="242"/>
      <c r="C12" s="244">
        <v>0</v>
      </c>
      <c r="D12" s="244">
        <v>0</v>
      </c>
      <c r="E12" s="244"/>
      <c r="F12" s="241"/>
    </row>
    <row r="13" spans="1:7">
      <c r="A13" s="240">
        <v>2</v>
      </c>
      <c r="B13" s="242" t="s">
        <v>192</v>
      </c>
      <c r="C13" s="244">
        <v>0</v>
      </c>
      <c r="D13" s="244">
        <v>0</v>
      </c>
      <c r="E13" s="244"/>
      <c r="F13" s="241"/>
    </row>
    <row r="14" spans="1:7" ht="75">
      <c r="A14" s="240">
        <v>2.1</v>
      </c>
      <c r="B14" s="242" t="s">
        <v>193</v>
      </c>
      <c r="C14" s="244">
        <v>7420593</v>
      </c>
      <c r="D14" s="244">
        <v>19297682</v>
      </c>
      <c r="E14" s="244">
        <f t="shared" ref="E14:E15" si="0">ROUND((D14-C14)/C14*100,2)</f>
        <v>160.06</v>
      </c>
      <c r="F14" s="246" t="s">
        <v>194</v>
      </c>
    </row>
    <row r="15" spans="1:7">
      <c r="A15" s="240">
        <v>2.2000000000000002</v>
      </c>
      <c r="B15" s="242" t="s">
        <v>195</v>
      </c>
      <c r="C15" s="244">
        <v>28217927</v>
      </c>
      <c r="D15" s="244">
        <v>29062420</v>
      </c>
      <c r="E15" s="244">
        <f t="shared" si="0"/>
        <v>2.99</v>
      </c>
      <c r="F15" s="241"/>
    </row>
    <row r="16" spans="1:7">
      <c r="A16" s="240"/>
      <c r="B16" s="242" t="s">
        <v>197</v>
      </c>
      <c r="C16" s="247">
        <f t="shared" ref="C16:D16" si="1">C14+C15</f>
        <v>35638520</v>
      </c>
      <c r="D16" s="247">
        <f t="shared" si="1"/>
        <v>48360102</v>
      </c>
      <c r="E16" s="247"/>
      <c r="F16" s="241"/>
    </row>
    <row r="17" spans="1:6">
      <c r="A17" s="240"/>
      <c r="B17" s="242"/>
      <c r="C17" s="244">
        <v>0</v>
      </c>
      <c r="D17" s="244">
        <v>0</v>
      </c>
      <c r="E17" s="244"/>
      <c r="F17" s="241"/>
    </row>
    <row r="18" spans="1:6" ht="198" customHeight="1">
      <c r="A18" s="240">
        <v>3</v>
      </c>
      <c r="B18" s="242" t="s">
        <v>198</v>
      </c>
      <c r="C18" s="244">
        <v>112970574</v>
      </c>
      <c r="D18" s="244">
        <v>156109355</v>
      </c>
      <c r="E18" s="244">
        <f t="shared" ref="E18:E19" si="2">ROUND((D18-C18)/C18*100,2)</f>
        <v>38.19</v>
      </c>
      <c r="F18" s="248" t="s">
        <v>237</v>
      </c>
    </row>
    <row r="19" spans="1:6" ht="45">
      <c r="A19" s="240">
        <v>4</v>
      </c>
      <c r="B19" s="242" t="s">
        <v>199</v>
      </c>
      <c r="C19" s="244">
        <v>174910840</v>
      </c>
      <c r="D19" s="244">
        <v>208293936</v>
      </c>
      <c r="E19" s="244">
        <f t="shared" si="2"/>
        <v>19.09</v>
      </c>
      <c r="F19" s="246" t="s">
        <v>238</v>
      </c>
    </row>
    <row r="20" spans="1:6">
      <c r="A20" s="240"/>
      <c r="B20" s="242"/>
      <c r="C20" s="244">
        <v>0</v>
      </c>
      <c r="D20" s="244">
        <v>0</v>
      </c>
      <c r="E20" s="244"/>
      <c r="F20" s="241"/>
    </row>
    <row r="21" spans="1:6">
      <c r="A21" s="240">
        <v>5</v>
      </c>
      <c r="B21" s="242" t="s">
        <v>201</v>
      </c>
      <c r="C21" s="244">
        <v>0</v>
      </c>
      <c r="D21" s="244">
        <v>0</v>
      </c>
      <c r="E21" s="244"/>
      <c r="F21" s="241"/>
    </row>
    <row r="22" spans="1:6">
      <c r="A22" s="249">
        <v>5.0999999999999996</v>
      </c>
      <c r="B22" s="243" t="s">
        <v>202</v>
      </c>
      <c r="C22" s="244">
        <v>16359847</v>
      </c>
      <c r="D22" s="244">
        <v>15935720</v>
      </c>
      <c r="E22" s="244">
        <f t="shared" ref="E22:E28" si="3">ROUND((D22-C22)/C22*100,2)</f>
        <v>-2.59</v>
      </c>
      <c r="F22" s="241"/>
    </row>
    <row r="23" spans="1:6">
      <c r="A23" s="249">
        <v>5.2</v>
      </c>
      <c r="B23" s="243" t="s">
        <v>203</v>
      </c>
      <c r="C23" s="244">
        <v>5409095</v>
      </c>
      <c r="D23" s="244">
        <v>5197411</v>
      </c>
      <c r="E23" s="244">
        <f t="shared" si="3"/>
        <v>-3.91</v>
      </c>
      <c r="F23" s="241"/>
    </row>
    <row r="24" spans="1:6" ht="15">
      <c r="A24" s="249">
        <v>5.3</v>
      </c>
      <c r="B24" s="243" t="s">
        <v>205</v>
      </c>
      <c r="C24" s="244">
        <v>6541716</v>
      </c>
      <c r="D24" s="244">
        <v>4232566</v>
      </c>
      <c r="E24" s="244">
        <f t="shared" si="3"/>
        <v>-35.299999999999997</v>
      </c>
      <c r="F24" s="250" t="s">
        <v>206</v>
      </c>
    </row>
    <row r="25" spans="1:6">
      <c r="A25" s="249">
        <v>5.4</v>
      </c>
      <c r="B25" s="243" t="s">
        <v>207</v>
      </c>
      <c r="C25" s="244">
        <v>3159594</v>
      </c>
      <c r="D25" s="244">
        <v>3633702</v>
      </c>
      <c r="E25" s="244">
        <f t="shared" si="3"/>
        <v>15.01</v>
      </c>
      <c r="F25" s="241" t="s">
        <v>239</v>
      </c>
    </row>
    <row r="26" spans="1:6" ht="60">
      <c r="A26" s="249">
        <v>5.5</v>
      </c>
      <c r="B26" s="243" t="s">
        <v>209</v>
      </c>
      <c r="C26" s="244">
        <v>1826410</v>
      </c>
      <c r="D26" s="244">
        <v>2210404</v>
      </c>
      <c r="E26" s="244">
        <f t="shared" si="3"/>
        <v>21.02</v>
      </c>
      <c r="F26" s="246" t="s">
        <v>240</v>
      </c>
    </row>
    <row r="27" spans="1:6">
      <c r="A27" s="249">
        <v>5.6</v>
      </c>
      <c r="B27" s="243" t="s">
        <v>211</v>
      </c>
      <c r="C27" s="244">
        <v>0</v>
      </c>
      <c r="D27" s="244">
        <v>0</v>
      </c>
      <c r="E27" s="244"/>
      <c r="F27" s="241"/>
    </row>
    <row r="28" spans="1:6" ht="15">
      <c r="A28" s="249">
        <v>5.7</v>
      </c>
      <c r="B28" s="243" t="s">
        <v>212</v>
      </c>
      <c r="C28" s="244">
        <v>12150</v>
      </c>
      <c r="D28" s="244">
        <v>27000</v>
      </c>
      <c r="E28" s="244">
        <f t="shared" si="3"/>
        <v>122.22</v>
      </c>
      <c r="F28" s="250" t="s">
        <v>227</v>
      </c>
    </row>
    <row r="29" spans="1:6">
      <c r="A29" s="249" t="s">
        <v>187</v>
      </c>
      <c r="B29" s="243" t="s">
        <v>187</v>
      </c>
      <c r="C29" s="244">
        <v>0</v>
      </c>
      <c r="D29" s="244">
        <v>0</v>
      </c>
      <c r="E29" s="244"/>
      <c r="F29" s="241"/>
    </row>
    <row r="30" spans="1:6">
      <c r="A30" s="249"/>
      <c r="B30" s="242" t="s">
        <v>213</v>
      </c>
      <c r="C30" s="247">
        <f t="shared" ref="C30:D30" si="4">SUM(C22:C29)</f>
        <v>33308812</v>
      </c>
      <c r="D30" s="247">
        <f t="shared" si="4"/>
        <v>31236803</v>
      </c>
      <c r="E30" s="247"/>
      <c r="F30" s="241"/>
    </row>
    <row r="31" spans="1:6">
      <c r="A31" s="240">
        <v>6</v>
      </c>
      <c r="B31" s="242" t="s">
        <v>214</v>
      </c>
      <c r="C31" s="244">
        <v>0</v>
      </c>
      <c r="D31" s="244">
        <v>0</v>
      </c>
      <c r="E31" s="244"/>
      <c r="F31" s="241"/>
    </row>
    <row r="32" spans="1:6" ht="12.75" customHeight="1">
      <c r="A32" s="249" t="s">
        <v>215</v>
      </c>
      <c r="B32" s="243" t="s">
        <v>216</v>
      </c>
      <c r="C32" s="244">
        <v>297072046</v>
      </c>
      <c r="D32" s="244">
        <v>318722063</v>
      </c>
      <c r="E32" s="244">
        <f t="shared" ref="E32:E37" si="5">ROUND((D32-C32)/C32*100,2)</f>
        <v>7.29</v>
      </c>
      <c r="F32" s="223"/>
    </row>
    <row r="33" spans="1:6" ht="38.25">
      <c r="A33" s="249">
        <v>6.2</v>
      </c>
      <c r="B33" s="243" t="s">
        <v>218</v>
      </c>
      <c r="C33" s="244">
        <v>20194972</v>
      </c>
      <c r="D33" s="244">
        <v>41225253</v>
      </c>
      <c r="E33" s="244">
        <f t="shared" si="5"/>
        <v>104.14</v>
      </c>
      <c r="F33" s="223" t="s">
        <v>241</v>
      </c>
    </row>
    <row r="34" spans="1:6" ht="25.5">
      <c r="A34" s="249">
        <v>6.3</v>
      </c>
      <c r="B34" s="243" t="s">
        <v>220</v>
      </c>
      <c r="C34" s="244">
        <v>10400720</v>
      </c>
      <c r="D34" s="244">
        <v>11679058</v>
      </c>
      <c r="E34" s="244">
        <f t="shared" si="5"/>
        <v>12.29</v>
      </c>
      <c r="F34" s="251" t="s">
        <v>242</v>
      </c>
    </row>
    <row r="35" spans="1:6">
      <c r="A35" s="249">
        <v>6.4</v>
      </c>
      <c r="B35" s="243" t="s">
        <v>222</v>
      </c>
      <c r="C35" s="244">
        <v>0</v>
      </c>
      <c r="D35" s="244">
        <v>0</v>
      </c>
      <c r="E35" s="244"/>
      <c r="F35" s="223"/>
    </row>
    <row r="36" spans="1:6">
      <c r="A36" s="249">
        <v>6.5</v>
      </c>
      <c r="B36" s="243" t="s">
        <v>223</v>
      </c>
      <c r="C36" s="244">
        <v>0</v>
      </c>
      <c r="D36" s="244">
        <v>0</v>
      </c>
      <c r="E36" s="244"/>
      <c r="F36" s="223"/>
    </row>
    <row r="37" spans="1:6">
      <c r="A37" s="249">
        <v>6.6</v>
      </c>
      <c r="B37" s="243" t="s">
        <v>224</v>
      </c>
      <c r="C37" s="244">
        <v>12215651</v>
      </c>
      <c r="D37" s="244">
        <v>12577868</v>
      </c>
      <c r="E37" s="244">
        <f t="shared" si="5"/>
        <v>2.97</v>
      </c>
      <c r="F37" s="223"/>
    </row>
    <row r="38" spans="1:6">
      <c r="A38" s="249"/>
      <c r="B38" s="242" t="s">
        <v>225</v>
      </c>
      <c r="C38" s="247">
        <f t="shared" ref="C38:D38" si="6">SUM(C32:C37)</f>
        <v>339883389</v>
      </c>
      <c r="D38" s="247">
        <f t="shared" si="6"/>
        <v>384204242</v>
      </c>
      <c r="E38" s="247"/>
      <c r="F38" s="223"/>
    </row>
    <row r="39" spans="1:6" s="252" customFormat="1" ht="15">
      <c r="A39" s="249">
        <v>7</v>
      </c>
      <c r="B39" s="243" t="s">
        <v>226</v>
      </c>
      <c r="C39" s="244">
        <v>13237</v>
      </c>
      <c r="D39" s="244">
        <v>0</v>
      </c>
      <c r="E39" s="244">
        <f>ROUND((D39-C39)/C39*100,2)</f>
        <v>-100</v>
      </c>
      <c r="F39" s="250" t="s">
        <v>227</v>
      </c>
    </row>
    <row r="40" spans="1:6">
      <c r="A40" s="249"/>
      <c r="B40" s="243"/>
      <c r="C40" s="244">
        <v>0</v>
      </c>
      <c r="D40" s="244">
        <v>0</v>
      </c>
      <c r="E40" s="244"/>
      <c r="F40" s="241"/>
    </row>
    <row r="41" spans="1:6">
      <c r="A41" s="249"/>
      <c r="B41" s="243"/>
      <c r="C41" s="244">
        <v>0</v>
      </c>
      <c r="D41" s="244">
        <v>0</v>
      </c>
      <c r="E41" s="244"/>
      <c r="F41" s="241"/>
    </row>
    <row r="42" spans="1:6" ht="15">
      <c r="A42" s="207">
        <v>9.1</v>
      </c>
      <c r="B42" s="219" t="s">
        <v>228</v>
      </c>
      <c r="C42" s="244">
        <v>236525250</v>
      </c>
      <c r="D42" s="244">
        <v>243236560</v>
      </c>
      <c r="E42" s="244">
        <f>ROUND((D42-C42)/C42*100,2)</f>
        <v>2.84</v>
      </c>
      <c r="F42" s="246" t="s">
        <v>229</v>
      </c>
    </row>
    <row r="43" spans="1:6" ht="13.5" customHeight="1">
      <c r="A43" s="249"/>
      <c r="B43" s="219"/>
      <c r="C43" s="244">
        <v>0</v>
      </c>
      <c r="D43" s="244">
        <v>0</v>
      </c>
      <c r="E43" s="244"/>
      <c r="F43" s="241"/>
    </row>
    <row r="44" spans="1:6" ht="32.25" customHeight="1">
      <c r="A44" s="249">
        <v>10</v>
      </c>
      <c r="B44" s="242" t="s">
        <v>230</v>
      </c>
      <c r="C44" s="244">
        <v>12771044</v>
      </c>
      <c r="D44" s="244">
        <v>16717587</v>
      </c>
      <c r="E44" s="244">
        <f>ROUND((D44-C44)/C44*100,2)</f>
        <v>30.9</v>
      </c>
      <c r="F44" s="225" t="s">
        <v>243</v>
      </c>
    </row>
    <row r="45" spans="1:6">
      <c r="A45" s="249">
        <v>11</v>
      </c>
      <c r="B45" s="242" t="s">
        <v>232</v>
      </c>
      <c r="C45" s="247">
        <f t="shared" ref="C45:D45" si="7">C11+C16+C18+C19+C30+C38+C39+C42+C44</f>
        <v>962002855</v>
      </c>
      <c r="D45" s="247">
        <f t="shared" si="7"/>
        <v>1099870204</v>
      </c>
      <c r="E45" s="247"/>
      <c r="F45" s="241"/>
    </row>
    <row r="46" spans="1:6" ht="25.5">
      <c r="A46" s="249">
        <v>12</v>
      </c>
      <c r="B46" s="242" t="s">
        <v>233</v>
      </c>
      <c r="C46" s="244">
        <v>4024789</v>
      </c>
      <c r="D46" s="244">
        <v>16985081</v>
      </c>
      <c r="E46" s="244">
        <f>ROUND((D46-C46)/C46*100,2)</f>
        <v>322.01</v>
      </c>
      <c r="F46" s="241" t="s">
        <v>244</v>
      </c>
    </row>
    <row r="47" spans="1:6">
      <c r="A47" s="249">
        <v>13</v>
      </c>
      <c r="B47" s="242" t="s">
        <v>234</v>
      </c>
      <c r="C47" s="247">
        <f t="shared" ref="C47:D47" si="8">C45-C46</f>
        <v>957978066</v>
      </c>
      <c r="D47" s="247">
        <f t="shared" si="8"/>
        <v>1082885123</v>
      </c>
      <c r="E47" s="247"/>
      <c r="F47" s="241"/>
    </row>
    <row r="48" spans="1:6" ht="38.25">
      <c r="A48" s="207">
        <v>14</v>
      </c>
      <c r="B48" s="219" t="s">
        <v>235</v>
      </c>
      <c r="C48" s="244"/>
      <c r="D48" s="244"/>
      <c r="E48" s="244"/>
      <c r="F48" s="241"/>
    </row>
  </sheetData>
  <printOptions horizontalCentered="1"/>
  <pageMargins left="0.39370078740157483" right="0.23622047244094491" top="0.43307086614173229" bottom="0.43307086614173229" header="0.31496062992125984" footer="0.31496062992125984"/>
  <pageSetup paperSize="9" scale="7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tabColor rgb="FF00B050"/>
  </sheetPr>
  <dimension ref="A1:J48"/>
  <sheetViews>
    <sheetView view="pageBreakPreview" zoomScaleSheetLayoutView="100" workbookViewId="0">
      <pane xSplit="2" ySplit="8" topLeftCell="C42" activePane="bottomRight" state="frozen"/>
      <selection activeCell="H30" sqref="H30"/>
      <selection pane="topRight" activeCell="H30" sqref="H30"/>
      <selection pane="bottomLeft" activeCell="H30" sqref="H30"/>
      <selection pane="bottomRight" activeCell="H30" sqref="H30"/>
    </sheetView>
  </sheetViews>
  <sheetFormatPr defaultRowHeight="12.75"/>
  <cols>
    <col min="1" max="1" width="9" style="226" customWidth="1"/>
    <col min="2" max="2" width="40.5" style="230" customWidth="1"/>
    <col min="3" max="4" width="15.33203125" style="230" customWidth="1"/>
    <col min="5" max="5" width="10.1640625" style="230" customWidth="1"/>
    <col min="6" max="6" width="56.6640625" style="230" customWidth="1"/>
    <col min="7" max="7" width="15.83203125" style="230" bestFit="1" customWidth="1"/>
    <col min="8" max="11" width="12" style="230" customWidth="1"/>
    <col min="12" max="39" width="2.33203125" style="230" bestFit="1" customWidth="1"/>
    <col min="40" max="16384" width="9.33203125" style="230"/>
  </cols>
  <sheetData>
    <row r="1" spans="1:10" ht="8.25" customHeight="1"/>
    <row r="2" spans="1:10" ht="15.75">
      <c r="B2" s="227" t="s">
        <v>179</v>
      </c>
      <c r="C2" s="228"/>
      <c r="D2" s="228"/>
      <c r="E2" s="228"/>
    </row>
    <row r="3" spans="1:10" ht="15">
      <c r="B3" s="231" t="s">
        <v>180</v>
      </c>
      <c r="C3" s="232"/>
      <c r="D3" s="231"/>
      <c r="E3" s="231"/>
    </row>
    <row r="4" spans="1:10" ht="4.5" customHeight="1">
      <c r="B4" s="231"/>
      <c r="C4" s="234"/>
      <c r="D4" s="235"/>
      <c r="E4" s="235"/>
    </row>
    <row r="5" spans="1:10" ht="15">
      <c r="B5" s="237" t="s">
        <v>181</v>
      </c>
      <c r="C5" s="237" t="s">
        <v>182</v>
      </c>
      <c r="D5" s="238"/>
      <c r="E5" s="238"/>
    </row>
    <row r="6" spans="1:10" ht="6.75" customHeight="1">
      <c r="B6" s="237"/>
      <c r="C6" s="238"/>
      <c r="D6" s="238"/>
      <c r="E6" s="238"/>
    </row>
    <row r="7" spans="1:10" ht="6.75" customHeight="1"/>
    <row r="8" spans="1:10" s="204" customFormat="1" ht="19.5" customHeight="1">
      <c r="A8" s="202" t="s">
        <v>183</v>
      </c>
      <c r="B8" s="202" t="s">
        <v>184</v>
      </c>
      <c r="C8" s="253" t="s">
        <v>62</v>
      </c>
      <c r="D8" s="253" t="s">
        <v>76</v>
      </c>
      <c r="E8" s="254" t="s">
        <v>245</v>
      </c>
      <c r="F8" s="255" t="s">
        <v>186</v>
      </c>
    </row>
    <row r="9" spans="1:10">
      <c r="A9" s="202" t="s">
        <v>187</v>
      </c>
      <c r="B9" s="202">
        <v>1</v>
      </c>
      <c r="C9" s="202"/>
      <c r="D9" s="202"/>
      <c r="E9" s="202"/>
      <c r="F9" s="223"/>
    </row>
    <row r="10" spans="1:10">
      <c r="A10" s="202" t="s">
        <v>188</v>
      </c>
      <c r="B10" s="255" t="s">
        <v>189</v>
      </c>
      <c r="C10" s="223"/>
      <c r="D10" s="223"/>
      <c r="E10" s="223"/>
      <c r="F10" s="223"/>
    </row>
    <row r="11" spans="1:10" ht="25.5">
      <c r="A11" s="202">
        <v>1</v>
      </c>
      <c r="B11" s="255" t="s">
        <v>190</v>
      </c>
      <c r="C11" s="214">
        <v>17980471</v>
      </c>
      <c r="D11" s="214">
        <v>15981189</v>
      </c>
      <c r="E11" s="256">
        <f>+(D11-C11)/C11*100</f>
        <v>-11.119185921214187</v>
      </c>
      <c r="F11" s="214" t="s">
        <v>246</v>
      </c>
      <c r="G11" s="257">
        <f>C11-D11</f>
        <v>1999282</v>
      </c>
      <c r="H11" s="257">
        <f>G11*100/D11</f>
        <v>12.510220609993411</v>
      </c>
      <c r="I11" s="245"/>
      <c r="J11" s="245"/>
    </row>
    <row r="12" spans="1:10">
      <c r="A12" s="202"/>
      <c r="B12" s="255"/>
      <c r="C12" s="214">
        <v>0</v>
      </c>
      <c r="D12" s="214">
        <v>0</v>
      </c>
      <c r="E12" s="214"/>
      <c r="F12" s="223"/>
    </row>
    <row r="13" spans="1:10">
      <c r="A13" s="202">
        <v>2</v>
      </c>
      <c r="B13" s="255" t="s">
        <v>192</v>
      </c>
      <c r="C13" s="214">
        <v>0</v>
      </c>
      <c r="D13" s="214">
        <v>0</v>
      </c>
      <c r="E13" s="214"/>
      <c r="F13" s="223"/>
    </row>
    <row r="14" spans="1:10" ht="25.5">
      <c r="A14" s="202">
        <v>2.1</v>
      </c>
      <c r="B14" s="255" t="s">
        <v>193</v>
      </c>
      <c r="C14" s="214">
        <v>6242561</v>
      </c>
      <c r="D14" s="214">
        <v>7420593</v>
      </c>
      <c r="E14" s="256">
        <f t="shared" ref="E14:E15" si="0">+(D14-C14)/C14*100</f>
        <v>18.870972986887914</v>
      </c>
      <c r="F14" s="214" t="s">
        <v>247</v>
      </c>
      <c r="G14" s="257">
        <f>C14-D14</f>
        <v>-1178032</v>
      </c>
      <c r="H14" s="257">
        <f>G14*100/D14</f>
        <v>-15.875173318358788</v>
      </c>
      <c r="I14" s="245"/>
    </row>
    <row r="15" spans="1:10" ht="17.25" customHeight="1">
      <c r="A15" s="202">
        <v>2.2000000000000002</v>
      </c>
      <c r="B15" s="255" t="s">
        <v>195</v>
      </c>
      <c r="C15" s="214">
        <v>31206057</v>
      </c>
      <c r="D15" s="214">
        <v>28217927</v>
      </c>
      <c r="E15" s="256">
        <f t="shared" si="0"/>
        <v>-9.5754808113053169</v>
      </c>
      <c r="F15" s="214"/>
      <c r="G15" s="257">
        <f>C15-D15</f>
        <v>2988130</v>
      </c>
      <c r="H15" s="257">
        <f>G15*100/D15</f>
        <v>10.589473847600498</v>
      </c>
      <c r="I15" s="245"/>
    </row>
    <row r="16" spans="1:10">
      <c r="A16" s="202"/>
      <c r="B16" s="255" t="s">
        <v>197</v>
      </c>
      <c r="C16" s="258">
        <f t="shared" ref="C16:D16" si="1">C14+C15</f>
        <v>37448618</v>
      </c>
      <c r="D16" s="258">
        <f t="shared" si="1"/>
        <v>35638520</v>
      </c>
      <c r="E16" s="258"/>
      <c r="F16" s="223"/>
    </row>
    <row r="17" spans="1:9">
      <c r="A17" s="202"/>
      <c r="B17" s="255"/>
      <c r="C17" s="214">
        <v>0</v>
      </c>
      <c r="D17" s="214">
        <v>0</v>
      </c>
      <c r="E17" s="214"/>
      <c r="F17" s="223"/>
    </row>
    <row r="18" spans="1:9" ht="117.75" customHeight="1">
      <c r="A18" s="202">
        <v>3</v>
      </c>
      <c r="B18" s="255" t="s">
        <v>198</v>
      </c>
      <c r="C18" s="214">
        <v>82833551</v>
      </c>
      <c r="D18" s="214">
        <v>112970574</v>
      </c>
      <c r="E18" s="256">
        <f t="shared" ref="E18:E19" si="2">+(D18-C18)/C18*100</f>
        <v>36.382628338606416</v>
      </c>
      <c r="F18" s="248" t="s">
        <v>248</v>
      </c>
      <c r="G18" s="257"/>
      <c r="H18" s="257"/>
      <c r="I18" s="257"/>
    </row>
    <row r="19" spans="1:9" ht="15">
      <c r="A19" s="202">
        <v>4</v>
      </c>
      <c r="B19" s="255" t="s">
        <v>199</v>
      </c>
      <c r="C19" s="214">
        <v>166066154</v>
      </c>
      <c r="D19" s="214">
        <v>174910840</v>
      </c>
      <c r="E19" s="256">
        <f t="shared" si="2"/>
        <v>5.3260015884994845</v>
      </c>
      <c r="F19" s="259"/>
      <c r="G19" s="257">
        <f>C19-D19</f>
        <v>-8844686</v>
      </c>
      <c r="H19" s="257">
        <f>G19*100/D19</f>
        <v>-5.0566825932572277</v>
      </c>
      <c r="I19" s="257"/>
    </row>
    <row r="20" spans="1:9">
      <c r="A20" s="202"/>
      <c r="B20" s="255"/>
      <c r="C20" s="214">
        <v>0</v>
      </c>
      <c r="D20" s="214">
        <v>0</v>
      </c>
      <c r="E20" s="214"/>
      <c r="F20" s="223"/>
    </row>
    <row r="21" spans="1:9">
      <c r="A21" s="202">
        <v>5</v>
      </c>
      <c r="B21" s="255" t="s">
        <v>201</v>
      </c>
      <c r="C21" s="214">
        <v>0</v>
      </c>
      <c r="D21" s="214">
        <v>0</v>
      </c>
      <c r="E21" s="214"/>
      <c r="F21" s="223"/>
    </row>
    <row r="22" spans="1:9" ht="75">
      <c r="A22" s="260">
        <v>5.0999999999999996</v>
      </c>
      <c r="B22" s="223" t="s">
        <v>202</v>
      </c>
      <c r="C22" s="214">
        <v>22597304</v>
      </c>
      <c r="D22" s="214">
        <v>16359847</v>
      </c>
      <c r="E22" s="256">
        <f t="shared" ref="E22:E25" si="3">+(D22-C22)/C22*100</f>
        <v>-27.602660034135045</v>
      </c>
      <c r="F22" s="259" t="s">
        <v>249</v>
      </c>
      <c r="G22" s="257"/>
      <c r="H22" s="257"/>
      <c r="I22" s="257"/>
    </row>
    <row r="23" spans="1:9">
      <c r="A23" s="260">
        <v>5.2</v>
      </c>
      <c r="B23" s="223" t="s">
        <v>203</v>
      </c>
      <c r="C23" s="214">
        <v>5411449</v>
      </c>
      <c r="D23" s="214">
        <v>5409095</v>
      </c>
      <c r="E23" s="256">
        <f t="shared" si="3"/>
        <v>-4.3500363765786206E-2</v>
      </c>
      <c r="F23" s="225" t="s">
        <v>250</v>
      </c>
      <c r="G23" s="257">
        <f>C23-D23</f>
        <v>2354</v>
      </c>
      <c r="H23" s="257">
        <f>G23*100/D23</f>
        <v>4.3519294817340057E-2</v>
      </c>
      <c r="I23" s="257"/>
    </row>
    <row r="24" spans="1:9" ht="30">
      <c r="A24" s="260">
        <v>5.3</v>
      </c>
      <c r="B24" s="223" t="s">
        <v>205</v>
      </c>
      <c r="C24" s="214">
        <v>4586719</v>
      </c>
      <c r="D24" s="214">
        <v>6541716</v>
      </c>
      <c r="E24" s="256">
        <f t="shared" si="3"/>
        <v>42.622994781236869</v>
      </c>
      <c r="F24" s="261" t="s">
        <v>251</v>
      </c>
      <c r="G24" s="257"/>
      <c r="H24" s="257"/>
      <c r="I24" s="257"/>
    </row>
    <row r="25" spans="1:9" ht="76.5" customHeight="1">
      <c r="A25" s="260">
        <v>5.4</v>
      </c>
      <c r="B25" s="223" t="s">
        <v>207</v>
      </c>
      <c r="C25" s="214">
        <v>2313789</v>
      </c>
      <c r="D25" s="214">
        <v>3159594</v>
      </c>
      <c r="E25" s="256">
        <f t="shared" si="3"/>
        <v>36.554975410463101</v>
      </c>
      <c r="F25" s="259" t="s">
        <v>252</v>
      </c>
      <c r="G25" s="257">
        <f>C25-D25</f>
        <v>-845805</v>
      </c>
      <c r="H25" s="257">
        <f>G25*100/D25</f>
        <v>-26.769420374896267</v>
      </c>
      <c r="I25" s="257"/>
    </row>
    <row r="26" spans="1:9" ht="60">
      <c r="A26" s="260">
        <v>5.5</v>
      </c>
      <c r="B26" s="223" t="s">
        <v>209</v>
      </c>
      <c r="C26" s="214">
        <v>554345</v>
      </c>
      <c r="D26" s="214">
        <v>1826410</v>
      </c>
      <c r="E26" s="256">
        <f>+(D26-C26)/C26*100</f>
        <v>229.47171887542956</v>
      </c>
      <c r="F26" s="259" t="s">
        <v>253</v>
      </c>
      <c r="G26" s="257"/>
      <c r="H26" s="257"/>
      <c r="I26" s="257"/>
    </row>
    <row r="27" spans="1:9">
      <c r="A27" s="260">
        <v>5.6</v>
      </c>
      <c r="B27" s="223" t="s">
        <v>211</v>
      </c>
      <c r="C27" s="214">
        <v>0</v>
      </c>
      <c r="D27" s="214">
        <v>0</v>
      </c>
      <c r="E27" s="214"/>
      <c r="F27" s="223"/>
    </row>
    <row r="28" spans="1:9" ht="15">
      <c r="A28" s="260">
        <v>5.7</v>
      </c>
      <c r="B28" s="223" t="s">
        <v>212</v>
      </c>
      <c r="C28" s="214">
        <v>8250</v>
      </c>
      <c r="D28" s="214">
        <v>12150</v>
      </c>
      <c r="E28" s="256">
        <f>+(D28-C28)/C28*100</f>
        <v>47.272727272727273</v>
      </c>
      <c r="F28" s="261" t="s">
        <v>227</v>
      </c>
      <c r="G28" s="257"/>
      <c r="H28" s="257"/>
      <c r="I28" s="257"/>
    </row>
    <row r="29" spans="1:9">
      <c r="A29" s="260" t="s">
        <v>187</v>
      </c>
      <c r="B29" s="223" t="s">
        <v>187</v>
      </c>
      <c r="C29" s="214">
        <v>0</v>
      </c>
      <c r="D29" s="214">
        <v>0</v>
      </c>
      <c r="E29" s="214"/>
      <c r="F29" s="223"/>
    </row>
    <row r="30" spans="1:9">
      <c r="A30" s="260"/>
      <c r="B30" s="255" t="s">
        <v>213</v>
      </c>
      <c r="C30" s="258">
        <f t="shared" ref="C30:D30" si="4">SUM(C22:C29)</f>
        <v>35471856</v>
      </c>
      <c r="D30" s="258">
        <f t="shared" si="4"/>
        <v>33308812</v>
      </c>
      <c r="E30" s="258"/>
      <c r="F30" s="225"/>
      <c r="G30" s="257"/>
      <c r="H30" s="257"/>
      <c r="I30" s="257"/>
    </row>
    <row r="31" spans="1:9">
      <c r="A31" s="202">
        <v>6</v>
      </c>
      <c r="B31" s="255" t="s">
        <v>214</v>
      </c>
      <c r="C31" s="214">
        <v>0</v>
      </c>
      <c r="D31" s="214">
        <v>0</v>
      </c>
      <c r="E31" s="214"/>
      <c r="F31" s="223"/>
    </row>
    <row r="32" spans="1:9" ht="40.5" customHeight="1">
      <c r="A32" s="260" t="s">
        <v>215</v>
      </c>
      <c r="B32" s="223" t="s">
        <v>216</v>
      </c>
      <c r="C32" s="214">
        <v>276426424</v>
      </c>
      <c r="D32" s="214">
        <v>297072046</v>
      </c>
      <c r="E32" s="256">
        <f t="shared" ref="E32:E39" si="5">+(D32-C32)/C32*100</f>
        <v>7.4687584859832361</v>
      </c>
      <c r="F32" s="221"/>
    </row>
    <row r="33" spans="1:9" ht="38.25">
      <c r="A33" s="260">
        <v>6.2</v>
      </c>
      <c r="B33" s="223" t="s">
        <v>218</v>
      </c>
      <c r="C33" s="214">
        <v>15399856</v>
      </c>
      <c r="D33" s="214">
        <v>20194972</v>
      </c>
      <c r="E33" s="256">
        <f t="shared" si="5"/>
        <v>31.137408038101132</v>
      </c>
      <c r="F33" s="221" t="s">
        <v>254</v>
      </c>
    </row>
    <row r="34" spans="1:9" ht="25.5">
      <c r="A34" s="260">
        <v>6.3</v>
      </c>
      <c r="B34" s="223" t="s">
        <v>220</v>
      </c>
      <c r="C34" s="214">
        <v>7104742</v>
      </c>
      <c r="D34" s="214">
        <v>10400720</v>
      </c>
      <c r="E34" s="256">
        <f t="shared" si="5"/>
        <v>46.391241230153049</v>
      </c>
      <c r="F34" s="251" t="s">
        <v>255</v>
      </c>
    </row>
    <row r="35" spans="1:9">
      <c r="A35" s="260">
        <v>6.4</v>
      </c>
      <c r="B35" s="223" t="s">
        <v>222</v>
      </c>
      <c r="C35" s="214">
        <v>0</v>
      </c>
      <c r="D35" s="214">
        <v>0</v>
      </c>
      <c r="E35" s="256"/>
      <c r="F35" s="262"/>
    </row>
    <row r="36" spans="1:9">
      <c r="A36" s="260">
        <v>6.5</v>
      </c>
      <c r="B36" s="223" t="s">
        <v>223</v>
      </c>
      <c r="C36" s="214">
        <v>0</v>
      </c>
      <c r="D36" s="214">
        <v>0</v>
      </c>
      <c r="E36" s="256"/>
      <c r="F36" s="262"/>
    </row>
    <row r="37" spans="1:9" ht="51">
      <c r="A37" s="260">
        <v>6.6</v>
      </c>
      <c r="B37" s="223" t="s">
        <v>224</v>
      </c>
      <c r="C37" s="214">
        <v>6650497</v>
      </c>
      <c r="D37" s="214">
        <v>12215651</v>
      </c>
      <c r="E37" s="256">
        <f t="shared" si="5"/>
        <v>83.680272316490033</v>
      </c>
      <c r="F37" s="248" t="s">
        <v>256</v>
      </c>
    </row>
    <row r="38" spans="1:9">
      <c r="A38" s="260"/>
      <c r="B38" s="255" t="s">
        <v>225</v>
      </c>
      <c r="C38" s="258">
        <f t="shared" ref="C38:D38" si="6">SUM(C32:C37)</f>
        <v>305581519</v>
      </c>
      <c r="D38" s="258">
        <f t="shared" si="6"/>
        <v>339883389</v>
      </c>
      <c r="E38" s="256">
        <f t="shared" si="5"/>
        <v>11.225112733339087</v>
      </c>
      <c r="F38" s="263"/>
      <c r="G38" s="257">
        <f>C38-D38</f>
        <v>-34301870</v>
      </c>
      <c r="H38" s="257">
        <f>G38*100/D38</f>
        <v>-10.092246667576919</v>
      </c>
      <c r="I38" s="257"/>
    </row>
    <row r="39" spans="1:9" s="252" customFormat="1" ht="15">
      <c r="A39" s="260">
        <v>7</v>
      </c>
      <c r="B39" s="223" t="s">
        <v>226</v>
      </c>
      <c r="C39" s="214">
        <v>48283</v>
      </c>
      <c r="D39" s="214">
        <v>13237</v>
      </c>
      <c r="E39" s="256">
        <f t="shared" si="5"/>
        <v>-72.584553569579356</v>
      </c>
      <c r="F39" s="261" t="s">
        <v>227</v>
      </c>
    </row>
    <row r="40" spans="1:9">
      <c r="A40" s="260"/>
      <c r="B40" s="223"/>
      <c r="C40" s="214">
        <v>0</v>
      </c>
      <c r="D40" s="214">
        <v>0</v>
      </c>
      <c r="E40" s="214"/>
      <c r="F40" s="223"/>
    </row>
    <row r="41" spans="1:9">
      <c r="A41" s="260"/>
      <c r="B41" s="223"/>
      <c r="C41" s="214">
        <v>0</v>
      </c>
      <c r="D41" s="214">
        <v>0</v>
      </c>
      <c r="E41" s="214"/>
      <c r="F41" s="223"/>
    </row>
    <row r="42" spans="1:9" ht="15">
      <c r="A42" s="260">
        <v>9.1</v>
      </c>
      <c r="B42" s="223" t="s">
        <v>228</v>
      </c>
      <c r="C42" s="214">
        <v>234135916</v>
      </c>
      <c r="D42" s="214">
        <v>236525250</v>
      </c>
      <c r="E42" s="256">
        <f>+(D42-C42)/C42*100</f>
        <v>1.0204901669165529</v>
      </c>
      <c r="F42" s="259" t="s">
        <v>229</v>
      </c>
      <c r="G42" s="257"/>
      <c r="H42" s="257"/>
      <c r="I42" s="257"/>
    </row>
    <row r="43" spans="1:9" ht="13.5" customHeight="1">
      <c r="A43" s="260"/>
      <c r="B43" s="223"/>
      <c r="C43" s="214">
        <v>0</v>
      </c>
      <c r="D43" s="214">
        <v>0</v>
      </c>
      <c r="E43" s="214"/>
      <c r="F43" s="223"/>
    </row>
    <row r="44" spans="1:9">
      <c r="A44" s="260">
        <v>10</v>
      </c>
      <c r="B44" s="255" t="s">
        <v>230</v>
      </c>
      <c r="C44" s="214">
        <v>11966912</v>
      </c>
      <c r="D44" s="214">
        <v>12771044</v>
      </c>
      <c r="E44" s="256">
        <f>+(D44-C44)/C44*100</f>
        <v>6.7196282549750519</v>
      </c>
      <c r="F44" s="225"/>
      <c r="G44" s="257"/>
      <c r="H44" s="257"/>
      <c r="I44" s="257"/>
    </row>
    <row r="45" spans="1:9">
      <c r="A45" s="260">
        <v>11</v>
      </c>
      <c r="B45" s="255" t="s">
        <v>232</v>
      </c>
      <c r="C45" s="258">
        <f t="shared" ref="C45:D45" si="7">C11+C16+C18+C19+C30+C38+C39+C42+C44</f>
        <v>891533280</v>
      </c>
      <c r="D45" s="258">
        <f t="shared" si="7"/>
        <v>962002855</v>
      </c>
      <c r="E45" s="258"/>
      <c r="F45" s="223"/>
    </row>
    <row r="46" spans="1:9" ht="25.5">
      <c r="A46" s="260">
        <v>12</v>
      </c>
      <c r="B46" s="255" t="s">
        <v>233</v>
      </c>
      <c r="C46" s="214">
        <v>28547068</v>
      </c>
      <c r="D46" s="214">
        <v>4024789</v>
      </c>
      <c r="E46" s="256">
        <f>+(D46-C46)/C46*100</f>
        <v>-85.901217596146822</v>
      </c>
      <c r="F46" s="223" t="s">
        <v>257</v>
      </c>
    </row>
    <row r="47" spans="1:9">
      <c r="A47" s="260">
        <v>13</v>
      </c>
      <c r="B47" s="255" t="s">
        <v>234</v>
      </c>
      <c r="C47" s="258">
        <f t="shared" ref="C47:D47" si="8">C45-C46</f>
        <v>862986212</v>
      </c>
      <c r="D47" s="258">
        <f t="shared" si="8"/>
        <v>957978066</v>
      </c>
      <c r="E47" s="258"/>
      <c r="F47" s="223"/>
    </row>
    <row r="48" spans="1:9" ht="38.25">
      <c r="A48" s="260">
        <v>14</v>
      </c>
      <c r="B48" s="223" t="s">
        <v>235</v>
      </c>
      <c r="C48" s="214"/>
      <c r="D48" s="214"/>
      <c r="E48" s="214"/>
      <c r="F48" s="223"/>
    </row>
  </sheetData>
  <printOptions horizontalCentered="1"/>
  <pageMargins left="0.43" right="0.27559055118110237" top="0.37" bottom="0.35" header="0.31496062992125984" footer="0.31496062992125984"/>
  <pageSetup paperSize="9" scale="7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tabColor rgb="FF00B050"/>
    <pageSetUpPr fitToPage="1"/>
  </sheetPr>
  <dimension ref="A1:G48"/>
  <sheetViews>
    <sheetView view="pageBreakPreview" zoomScaleSheetLayoutView="100" workbookViewId="0">
      <pane xSplit="2" ySplit="8" topLeftCell="C9" activePane="bottomRight" state="frozen"/>
      <selection activeCell="H30" sqref="H30"/>
      <selection pane="topRight" activeCell="H30" sqref="H30"/>
      <selection pane="bottomLeft" activeCell="H30" sqref="H30"/>
      <selection pane="bottomRight" activeCell="H30" sqref="H30"/>
    </sheetView>
  </sheetViews>
  <sheetFormatPr defaultColWidth="14.33203125" defaultRowHeight="12.75"/>
  <cols>
    <col min="1" max="1" width="10.5" style="226" customWidth="1"/>
    <col min="2" max="2" width="42" style="230" customWidth="1"/>
    <col min="3" max="3" width="15" style="245" customWidth="1"/>
    <col min="4" max="4" width="16.5" style="230" customWidth="1"/>
    <col min="5" max="5" width="11" style="230" customWidth="1"/>
    <col min="6" max="6" width="45" style="230" customWidth="1"/>
    <col min="7" max="16384" width="14.33203125" style="230"/>
  </cols>
  <sheetData>
    <row r="1" spans="1:7" ht="8.25" customHeight="1"/>
    <row r="2" spans="1:7" ht="15.75">
      <c r="B2" s="227" t="s">
        <v>179</v>
      </c>
      <c r="C2" s="264"/>
      <c r="D2" s="228"/>
      <c r="E2" s="228"/>
    </row>
    <row r="3" spans="1:7" ht="15">
      <c r="B3" s="231" t="s">
        <v>180</v>
      </c>
      <c r="C3" s="232"/>
      <c r="D3" s="231"/>
      <c r="E3" s="231"/>
    </row>
    <row r="4" spans="1:7" ht="4.5" customHeight="1">
      <c r="B4" s="231"/>
      <c r="C4" s="234"/>
      <c r="D4" s="235"/>
      <c r="E4" s="235"/>
    </row>
    <row r="5" spans="1:7" ht="15">
      <c r="B5" s="237" t="s">
        <v>181</v>
      </c>
      <c r="C5" s="237" t="s">
        <v>182</v>
      </c>
      <c r="D5" s="238"/>
      <c r="E5" s="238"/>
    </row>
    <row r="6" spans="1:7" ht="6" customHeight="1">
      <c r="B6" s="237"/>
      <c r="C6" s="265"/>
      <c r="D6" s="238"/>
      <c r="E6" s="238"/>
    </row>
    <row r="7" spans="1:7" ht="6.75" customHeight="1"/>
    <row r="8" spans="1:7" s="204" customFormat="1" ht="23.25" customHeight="1">
      <c r="A8" s="202" t="s">
        <v>183</v>
      </c>
      <c r="B8" s="202" t="s">
        <v>184</v>
      </c>
      <c r="C8" s="266" t="s">
        <v>75</v>
      </c>
      <c r="D8" s="203" t="s">
        <v>62</v>
      </c>
      <c r="E8" s="203" t="s">
        <v>185</v>
      </c>
      <c r="F8" s="202" t="s">
        <v>186</v>
      </c>
    </row>
    <row r="9" spans="1:7">
      <c r="A9" s="240" t="s">
        <v>187</v>
      </c>
      <c r="B9" s="240">
        <v>1</v>
      </c>
      <c r="C9" s="267"/>
      <c r="D9" s="240"/>
      <c r="E9" s="240"/>
      <c r="F9" s="268"/>
    </row>
    <row r="10" spans="1:7">
      <c r="A10" s="202" t="s">
        <v>188</v>
      </c>
      <c r="B10" s="255" t="s">
        <v>189</v>
      </c>
      <c r="C10" s="214"/>
      <c r="D10" s="223"/>
      <c r="E10" s="223"/>
      <c r="F10" s="223"/>
    </row>
    <row r="11" spans="1:7" ht="40.5" customHeight="1">
      <c r="A11" s="202">
        <v>1</v>
      </c>
      <c r="B11" s="255" t="s">
        <v>190</v>
      </c>
      <c r="C11" s="214">
        <v>2161861</v>
      </c>
      <c r="D11" s="214">
        <v>17980471</v>
      </c>
      <c r="E11" s="256">
        <f>+(D11-C11)/C11*100</f>
        <v>731.7126309230797</v>
      </c>
      <c r="F11" s="259" t="s">
        <v>258</v>
      </c>
      <c r="G11" s="245"/>
    </row>
    <row r="12" spans="1:7">
      <c r="A12" s="202"/>
      <c r="B12" s="255"/>
      <c r="C12" s="214">
        <v>0</v>
      </c>
      <c r="D12" s="214">
        <v>0</v>
      </c>
      <c r="E12" s="256"/>
      <c r="F12" s="223"/>
    </row>
    <row r="13" spans="1:7">
      <c r="A13" s="202">
        <v>2</v>
      </c>
      <c r="B13" s="255" t="s">
        <v>192</v>
      </c>
      <c r="C13" s="214">
        <v>0</v>
      </c>
      <c r="D13" s="214">
        <v>0</v>
      </c>
      <c r="E13" s="256"/>
      <c r="F13" s="223"/>
    </row>
    <row r="14" spans="1:7" ht="25.5">
      <c r="A14" s="202">
        <v>2.1</v>
      </c>
      <c r="B14" s="255" t="s">
        <v>193</v>
      </c>
      <c r="C14" s="214">
        <v>3628212</v>
      </c>
      <c r="D14" s="214">
        <v>6242561</v>
      </c>
      <c r="E14" s="256">
        <f t="shared" ref="E14:E47" si="0">+(D14-C14)/C14*100</f>
        <v>72.056125717019853</v>
      </c>
      <c r="F14" s="214" t="s">
        <v>247</v>
      </c>
    </row>
    <row r="15" spans="1:7">
      <c r="A15" s="202">
        <v>2.2000000000000002</v>
      </c>
      <c r="B15" s="255" t="s">
        <v>195</v>
      </c>
      <c r="C15" s="214">
        <v>26829788</v>
      </c>
      <c r="D15" s="214">
        <v>31206057</v>
      </c>
      <c r="E15" s="256">
        <f t="shared" si="0"/>
        <v>16.311232127514387</v>
      </c>
      <c r="F15" s="214" t="s">
        <v>259</v>
      </c>
    </row>
    <row r="16" spans="1:7">
      <c r="A16" s="202"/>
      <c r="B16" s="255" t="s">
        <v>197</v>
      </c>
      <c r="C16" s="258">
        <f>C14+C15</f>
        <v>30458000</v>
      </c>
      <c r="D16" s="258">
        <f t="shared" ref="D16" si="1">D14+D15</f>
        <v>37448618</v>
      </c>
      <c r="E16" s="256"/>
      <c r="F16" s="223"/>
    </row>
    <row r="17" spans="1:6">
      <c r="A17" s="202"/>
      <c r="B17" s="255"/>
      <c r="C17" s="214">
        <v>0</v>
      </c>
      <c r="D17" s="214">
        <v>0</v>
      </c>
      <c r="E17" s="256"/>
      <c r="F17" s="223"/>
    </row>
    <row r="18" spans="1:6" ht="153" customHeight="1">
      <c r="A18" s="202">
        <v>3</v>
      </c>
      <c r="B18" s="255" t="s">
        <v>198</v>
      </c>
      <c r="C18" s="214">
        <v>60779071</v>
      </c>
      <c r="D18" s="214">
        <v>82833551</v>
      </c>
      <c r="E18" s="256">
        <f t="shared" si="0"/>
        <v>36.286306514951505</v>
      </c>
      <c r="F18" s="248" t="s">
        <v>260</v>
      </c>
    </row>
    <row r="19" spans="1:6" ht="15">
      <c r="A19" s="202">
        <v>4</v>
      </c>
      <c r="B19" s="255" t="s">
        <v>199</v>
      </c>
      <c r="C19" s="214">
        <v>162844920</v>
      </c>
      <c r="D19" s="214">
        <v>166066154</v>
      </c>
      <c r="E19" s="256">
        <f t="shared" si="0"/>
        <v>1.9780991633021157</v>
      </c>
      <c r="F19" s="259"/>
    </row>
    <row r="20" spans="1:6">
      <c r="A20" s="202"/>
      <c r="B20" s="255"/>
      <c r="C20" s="214">
        <v>0</v>
      </c>
      <c r="D20" s="214">
        <v>0</v>
      </c>
      <c r="E20" s="256"/>
      <c r="F20" s="223"/>
    </row>
    <row r="21" spans="1:6">
      <c r="A21" s="202">
        <v>5</v>
      </c>
      <c r="B21" s="255" t="s">
        <v>201</v>
      </c>
      <c r="C21" s="214">
        <v>0</v>
      </c>
      <c r="D21" s="214">
        <v>0</v>
      </c>
      <c r="E21" s="256"/>
      <c r="F21" s="223"/>
    </row>
    <row r="22" spans="1:6" ht="75">
      <c r="A22" s="260">
        <v>5.0999999999999996</v>
      </c>
      <c r="B22" s="223" t="s">
        <v>202</v>
      </c>
      <c r="C22" s="214">
        <v>10857802</v>
      </c>
      <c r="D22" s="214">
        <v>22597304</v>
      </c>
      <c r="E22" s="256">
        <f t="shared" si="0"/>
        <v>108.12042805717033</v>
      </c>
      <c r="F22" s="259" t="s">
        <v>261</v>
      </c>
    </row>
    <row r="23" spans="1:6">
      <c r="A23" s="260">
        <v>5.2</v>
      </c>
      <c r="B23" s="223" t="s">
        <v>203</v>
      </c>
      <c r="C23" s="214">
        <v>4289713</v>
      </c>
      <c r="D23" s="214">
        <v>5411449</v>
      </c>
      <c r="E23" s="256">
        <f t="shared" si="0"/>
        <v>26.149441699246545</v>
      </c>
      <c r="F23" s="225" t="s">
        <v>262</v>
      </c>
    </row>
    <row r="24" spans="1:6" ht="15">
      <c r="A24" s="260">
        <v>5.3</v>
      </c>
      <c r="B24" s="223" t="s">
        <v>205</v>
      </c>
      <c r="C24" s="214">
        <v>4959727</v>
      </c>
      <c r="D24" s="214">
        <v>4586719</v>
      </c>
      <c r="E24" s="256">
        <f t="shared" si="0"/>
        <v>-7.520736524409509</v>
      </c>
      <c r="F24" s="261"/>
    </row>
    <row r="25" spans="1:6" ht="25.5">
      <c r="A25" s="260">
        <v>5.4</v>
      </c>
      <c r="B25" s="223" t="s">
        <v>207</v>
      </c>
      <c r="C25" s="214">
        <v>2163356</v>
      </c>
      <c r="D25" s="214">
        <v>2313789</v>
      </c>
      <c r="E25" s="256">
        <f t="shared" si="0"/>
        <v>6.9536867718489246</v>
      </c>
      <c r="F25" s="269"/>
    </row>
    <row r="26" spans="1:6" ht="25.5">
      <c r="A26" s="260">
        <v>5.5</v>
      </c>
      <c r="B26" s="223" t="s">
        <v>209</v>
      </c>
      <c r="C26" s="214">
        <v>706964</v>
      </c>
      <c r="D26" s="214">
        <v>554345</v>
      </c>
      <c r="E26" s="256">
        <f t="shared" si="0"/>
        <v>-21.587945072167749</v>
      </c>
      <c r="F26" s="225" t="s">
        <v>263</v>
      </c>
    </row>
    <row r="27" spans="1:6">
      <c r="A27" s="260">
        <v>5.6</v>
      </c>
      <c r="B27" s="223" t="s">
        <v>211</v>
      </c>
      <c r="C27" s="214">
        <v>0</v>
      </c>
      <c r="D27" s="214">
        <v>0</v>
      </c>
      <c r="E27" s="256"/>
      <c r="F27" s="223"/>
    </row>
    <row r="28" spans="1:6" ht="15">
      <c r="A28" s="260">
        <v>5.7</v>
      </c>
      <c r="B28" s="223" t="s">
        <v>212</v>
      </c>
      <c r="C28" s="214">
        <v>34050</v>
      </c>
      <c r="D28" s="214">
        <v>8250</v>
      </c>
      <c r="E28" s="256">
        <f t="shared" si="0"/>
        <v>-75.770925110132154</v>
      </c>
      <c r="F28" s="261" t="s">
        <v>227</v>
      </c>
    </row>
    <row r="29" spans="1:6">
      <c r="A29" s="260" t="s">
        <v>187</v>
      </c>
      <c r="B29" s="223" t="s">
        <v>187</v>
      </c>
      <c r="C29" s="214">
        <v>0</v>
      </c>
      <c r="D29" s="214">
        <v>0</v>
      </c>
      <c r="E29" s="256"/>
      <c r="F29" s="223"/>
    </row>
    <row r="30" spans="1:6">
      <c r="A30" s="260"/>
      <c r="B30" s="255" t="s">
        <v>213</v>
      </c>
      <c r="C30" s="258">
        <f>SUM(C22:C29)</f>
        <v>23011612</v>
      </c>
      <c r="D30" s="258">
        <f t="shared" ref="D30" si="2">SUM(D22:D29)</f>
        <v>35471856</v>
      </c>
      <c r="E30" s="256">
        <f t="shared" si="0"/>
        <v>54.14763641938687</v>
      </c>
      <c r="F30" s="225"/>
    </row>
    <row r="31" spans="1:6">
      <c r="A31" s="202">
        <v>6</v>
      </c>
      <c r="B31" s="255" t="s">
        <v>214</v>
      </c>
      <c r="C31" s="214">
        <v>0</v>
      </c>
      <c r="D31" s="214">
        <v>0</v>
      </c>
      <c r="E31" s="256"/>
      <c r="F31" s="223"/>
    </row>
    <row r="32" spans="1:6" ht="30.75" customHeight="1">
      <c r="A32" s="260" t="s">
        <v>215</v>
      </c>
      <c r="B32" s="223" t="s">
        <v>216</v>
      </c>
      <c r="C32" s="214">
        <v>240973536</v>
      </c>
      <c r="D32" s="214">
        <v>276426424</v>
      </c>
      <c r="E32" s="256">
        <f t="shared" si="0"/>
        <v>14.712357459866466</v>
      </c>
      <c r="F32" s="221" t="s">
        <v>264</v>
      </c>
    </row>
    <row r="33" spans="1:6">
      <c r="A33" s="260">
        <v>6.2</v>
      </c>
      <c r="B33" s="223" t="s">
        <v>218</v>
      </c>
      <c r="C33" s="214">
        <v>14596020</v>
      </c>
      <c r="D33" s="214">
        <v>15399856</v>
      </c>
      <c r="E33" s="256">
        <f t="shared" si="0"/>
        <v>5.5072273126509828</v>
      </c>
      <c r="F33" s="262"/>
    </row>
    <row r="34" spans="1:6" ht="47.25" customHeight="1">
      <c r="A34" s="260">
        <v>6.3</v>
      </c>
      <c r="B34" s="223" t="s">
        <v>220</v>
      </c>
      <c r="C34" s="214">
        <v>13060071</v>
      </c>
      <c r="D34" s="214">
        <v>7104742</v>
      </c>
      <c r="E34" s="256">
        <f t="shared" si="0"/>
        <v>-45.599514734644245</v>
      </c>
      <c r="F34" s="248" t="s">
        <v>265</v>
      </c>
    </row>
    <row r="35" spans="1:6">
      <c r="A35" s="260">
        <v>6.4</v>
      </c>
      <c r="B35" s="223" t="s">
        <v>222</v>
      </c>
      <c r="C35" s="214">
        <v>0</v>
      </c>
      <c r="D35" s="214">
        <v>0</v>
      </c>
      <c r="E35" s="256"/>
      <c r="F35" s="262"/>
    </row>
    <row r="36" spans="1:6">
      <c r="A36" s="260">
        <v>6.5</v>
      </c>
      <c r="B36" s="223" t="s">
        <v>223</v>
      </c>
      <c r="C36" s="214">
        <v>0</v>
      </c>
      <c r="D36" s="214">
        <v>0</v>
      </c>
      <c r="E36" s="256"/>
      <c r="F36" s="262"/>
    </row>
    <row r="37" spans="1:6" ht="38.25">
      <c r="A37" s="260">
        <v>6.6</v>
      </c>
      <c r="B37" s="223" t="s">
        <v>224</v>
      </c>
      <c r="C37" s="214">
        <v>11196635</v>
      </c>
      <c r="D37" s="214">
        <v>6650497</v>
      </c>
      <c r="E37" s="256">
        <f t="shared" si="0"/>
        <v>-40.602716798395235</v>
      </c>
      <c r="F37" s="270" t="s">
        <v>266</v>
      </c>
    </row>
    <row r="38" spans="1:6">
      <c r="A38" s="260"/>
      <c r="B38" s="255" t="s">
        <v>225</v>
      </c>
      <c r="C38" s="258">
        <f>SUM(C32:C37)</f>
        <v>279826262</v>
      </c>
      <c r="D38" s="258">
        <f t="shared" ref="D38" si="3">SUM(D32:D37)</f>
        <v>305581519</v>
      </c>
      <c r="E38" s="256">
        <f t="shared" si="0"/>
        <v>9.2040170982950844</v>
      </c>
      <c r="F38" s="263"/>
    </row>
    <row r="39" spans="1:6" s="252" customFormat="1" ht="15">
      <c r="A39" s="260">
        <v>7</v>
      </c>
      <c r="B39" s="223" t="s">
        <v>226</v>
      </c>
      <c r="C39" s="214">
        <v>21534</v>
      </c>
      <c r="D39" s="214">
        <v>48283</v>
      </c>
      <c r="E39" s="256">
        <f t="shared" si="0"/>
        <v>124.21751648555772</v>
      </c>
      <c r="F39" s="261" t="s">
        <v>227</v>
      </c>
    </row>
    <row r="40" spans="1:6">
      <c r="A40" s="260"/>
      <c r="B40" s="223"/>
      <c r="C40" s="214">
        <v>0</v>
      </c>
      <c r="D40" s="214">
        <v>0</v>
      </c>
      <c r="E40" s="256"/>
      <c r="F40" s="223"/>
    </row>
    <row r="41" spans="1:6">
      <c r="A41" s="260"/>
      <c r="B41" s="223"/>
      <c r="C41" s="214">
        <v>0</v>
      </c>
      <c r="D41" s="214">
        <v>0</v>
      </c>
      <c r="E41" s="256"/>
      <c r="F41" s="223"/>
    </row>
    <row r="42" spans="1:6" ht="15">
      <c r="A42" s="260">
        <v>9.1</v>
      </c>
      <c r="B42" s="223" t="s">
        <v>228</v>
      </c>
      <c r="C42" s="214">
        <v>276094186</v>
      </c>
      <c r="D42" s="214">
        <v>234135916</v>
      </c>
      <c r="E42" s="256">
        <f t="shared" si="0"/>
        <v>-15.197085678580716</v>
      </c>
      <c r="F42" s="259" t="s">
        <v>229</v>
      </c>
    </row>
    <row r="43" spans="1:6" ht="13.5" customHeight="1">
      <c r="A43" s="260"/>
      <c r="B43" s="223"/>
      <c r="C43" s="214">
        <v>0</v>
      </c>
      <c r="D43" s="214">
        <v>0</v>
      </c>
      <c r="E43" s="256"/>
      <c r="F43" s="223"/>
    </row>
    <row r="44" spans="1:6">
      <c r="A44" s="260">
        <v>10</v>
      </c>
      <c r="B44" s="255" t="s">
        <v>230</v>
      </c>
      <c r="C44" s="214">
        <v>10779828</v>
      </c>
      <c r="D44" s="214">
        <v>11966912</v>
      </c>
      <c r="E44" s="256">
        <f t="shared" si="0"/>
        <v>11.01208664924895</v>
      </c>
      <c r="F44" s="225" t="s">
        <v>267</v>
      </c>
    </row>
    <row r="45" spans="1:6">
      <c r="A45" s="260">
        <v>11</v>
      </c>
      <c r="B45" s="255" t="s">
        <v>232</v>
      </c>
      <c r="C45" s="258">
        <f>C11+C16+C18+C19+C30+C38+C39+C42+C44</f>
        <v>845977274</v>
      </c>
      <c r="D45" s="258">
        <f t="shared" ref="D45" si="4">D11+D16+D18+D19+D30+D38+D39+D42+D44</f>
        <v>891533280</v>
      </c>
      <c r="E45" s="256">
        <f t="shared" si="0"/>
        <v>5.3850153426225491</v>
      </c>
      <c r="F45" s="223"/>
    </row>
    <row r="46" spans="1:6" ht="38.25">
      <c r="A46" s="260">
        <v>12</v>
      </c>
      <c r="B46" s="255" t="s">
        <v>233</v>
      </c>
      <c r="C46" s="214">
        <v>51165612</v>
      </c>
      <c r="D46" s="214">
        <v>28547068</v>
      </c>
      <c r="E46" s="256">
        <f t="shared" si="0"/>
        <v>-44.206534654564479</v>
      </c>
      <c r="F46" s="271" t="s">
        <v>268</v>
      </c>
    </row>
    <row r="47" spans="1:6">
      <c r="A47" s="260">
        <v>13</v>
      </c>
      <c r="B47" s="255" t="s">
        <v>234</v>
      </c>
      <c r="C47" s="258">
        <f>C45-C46</f>
        <v>794811662</v>
      </c>
      <c r="D47" s="258">
        <f t="shared" ref="D47" si="5">D45-D46</f>
        <v>862986212</v>
      </c>
      <c r="E47" s="256">
        <f t="shared" si="0"/>
        <v>8.5774471185351064</v>
      </c>
      <c r="F47" s="223"/>
    </row>
    <row r="48" spans="1:6" ht="38.25">
      <c r="A48" s="260">
        <v>14</v>
      </c>
      <c r="B48" s="223" t="s">
        <v>235</v>
      </c>
      <c r="C48" s="214"/>
      <c r="D48" s="214"/>
      <c r="E48" s="214"/>
      <c r="F48" s="223"/>
    </row>
  </sheetData>
  <printOptions horizontalCentered="1"/>
  <pageMargins left="0.5" right="0.31" top="0.39" bottom="0.42" header="0.31496062992125984" footer="0.31496062992125984"/>
  <pageSetup paperSize="9" scale="79" orientation="portrait" horizontalDpi="300" verticalDpi="300" r:id="rId1"/>
  <headerFooter alignWithMargins="0"/>
  <rowBreaks count="1" manualBreakCount="1">
    <brk id="38" max="5"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Annexure-III 1 to 3</vt:lpstr>
      <vt:lpstr>Annexure-IV</vt:lpstr>
      <vt:lpstr>Annexure-XIX (URI-I)</vt:lpstr>
      <vt:lpstr>2015-16-17</vt:lpstr>
      <vt:lpstr>2014-15-16</vt:lpstr>
      <vt:lpstr>2013-14-15</vt:lpstr>
      <vt:lpstr>2012-13 -14</vt:lpstr>
      <vt:lpstr>'2012-13 -14'!Print_Area</vt:lpstr>
      <vt:lpstr>'2013-14-15'!Print_Area</vt:lpstr>
      <vt:lpstr>'2014-15-16'!Print_Area</vt:lpstr>
      <vt:lpstr>'2015-16-17'!Print_Area</vt:lpstr>
      <vt:lpstr>'Annexure-III 1 to 3'!Print_Area</vt:lpstr>
      <vt:lpstr>'Annexure-XIX (URI-I)'!Print_Area</vt:lpstr>
      <vt:lpstr>'2015-16-17'!Print_Titles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dhanush</cp:lastModifiedBy>
  <cp:lastPrinted>2018-01-25T05:59:54Z</cp:lastPrinted>
  <dcterms:created xsi:type="dcterms:W3CDTF">2017-11-17T07:25:10Z</dcterms:created>
  <dcterms:modified xsi:type="dcterms:W3CDTF">2018-01-29T09:14:32Z</dcterms:modified>
</cp:coreProperties>
</file>